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285" windowWidth="22680" windowHeight="15405"/>
  </bookViews>
  <sheets>
    <sheet name="databib accept or unknown" sheetId="1" r:id="rId1"/>
    <sheet name="databib no deposit" sheetId="2" r:id="rId2"/>
  </sheets>
  <calcPr calcId="145621"/>
</workbook>
</file>

<file path=xl/calcChain.xml><?xml version="1.0" encoding="utf-8"?>
<calcChain xmlns="http://schemas.openxmlformats.org/spreadsheetml/2006/main">
  <c r="B62" i="2" l="1"/>
  <c r="B61" i="2"/>
  <c r="B60" i="2"/>
  <c r="B59" i="2"/>
  <c r="B58" i="2"/>
  <c r="B57" i="2"/>
  <c r="B56" i="2"/>
  <c r="B55" i="2"/>
  <c r="B54" i="2"/>
  <c r="B53" i="2"/>
  <c r="B52" i="2"/>
  <c r="B51" i="2"/>
  <c r="B50" i="2"/>
  <c r="B49" i="2"/>
  <c r="B48" i="2"/>
  <c r="B43" i="2"/>
  <c r="B42" i="2"/>
  <c r="B41" i="2"/>
  <c r="B40" i="2"/>
  <c r="B39" i="2"/>
  <c r="B38" i="2"/>
  <c r="B37" i="2"/>
  <c r="B33" i="2"/>
  <c r="B32" i="2"/>
  <c r="B31" i="2"/>
  <c r="B30" i="2"/>
  <c r="B29" i="2"/>
  <c r="B28" i="2"/>
  <c r="B27" i="2"/>
  <c r="B26" i="2"/>
  <c r="B25" i="2"/>
  <c r="B24" i="2"/>
  <c r="B23" i="2"/>
  <c r="B22" i="2"/>
  <c r="B19" i="2"/>
  <c r="B18" i="2"/>
  <c r="B15" i="2"/>
  <c r="B14" i="2"/>
  <c r="B13" i="2"/>
  <c r="B12" i="2"/>
  <c r="B11" i="2"/>
  <c r="B10" i="2"/>
  <c r="B9" i="2"/>
  <c r="B8" i="2"/>
  <c r="B7" i="2"/>
  <c r="B47" i="2"/>
  <c r="B63" i="2"/>
  <c r="B46" i="2"/>
  <c r="B45" i="2"/>
  <c r="B44" i="2"/>
  <c r="B36" i="2"/>
  <c r="B35" i="2"/>
  <c r="B34" i="2"/>
  <c r="B21" i="2"/>
  <c r="B20" i="2"/>
  <c r="B17" i="2"/>
  <c r="B16" i="2"/>
  <c r="B6" i="2"/>
  <c r="B5" i="2"/>
  <c r="B4" i="2"/>
  <c r="B3" i="2"/>
  <c r="B2" i="2"/>
  <c r="B123" i="1"/>
  <c r="B61" i="1"/>
  <c r="B88" i="1"/>
  <c r="B143" i="1"/>
  <c r="B64" i="1"/>
  <c r="B9" i="1"/>
  <c r="B50" i="1"/>
  <c r="B157" i="1"/>
  <c r="B140" i="1"/>
  <c r="B49" i="1"/>
  <c r="B69" i="1"/>
  <c r="B26" i="1"/>
  <c r="B25" i="1"/>
  <c r="B124" i="1"/>
  <c r="B60" i="1"/>
  <c r="B95" i="1"/>
  <c r="B45" i="1"/>
  <c r="B71" i="1"/>
  <c r="B78" i="1"/>
  <c r="B47" i="1"/>
  <c r="B62" i="1"/>
  <c r="B42" i="1"/>
  <c r="B117" i="1"/>
  <c r="B24" i="1"/>
  <c r="B52" i="1"/>
  <c r="B27" i="1"/>
  <c r="B23" i="1"/>
  <c r="B139" i="1"/>
  <c r="B146" i="1"/>
  <c r="B63" i="1"/>
  <c r="B156" i="1"/>
  <c r="B91" i="1"/>
  <c r="B77" i="1"/>
  <c r="B29" i="1"/>
  <c r="B66" i="1"/>
  <c r="B128" i="1"/>
  <c r="B105" i="1"/>
  <c r="B96" i="1"/>
  <c r="B116" i="1"/>
  <c r="B31" i="1"/>
  <c r="B87" i="1"/>
  <c r="B28" i="1"/>
  <c r="B14" i="1"/>
  <c r="B33" i="1"/>
  <c r="B155" i="1"/>
  <c r="B97" i="1"/>
  <c r="B136" i="1"/>
  <c r="B126" i="1"/>
  <c r="B114" i="1"/>
  <c r="B41" i="1"/>
  <c r="B101" i="1"/>
  <c r="B5" i="1"/>
  <c r="B132" i="1"/>
  <c r="B154" i="1"/>
  <c r="B138" i="1"/>
  <c r="B118" i="1"/>
  <c r="B111" i="1"/>
  <c r="B113" i="1"/>
  <c r="B59" i="1"/>
  <c r="B100" i="1"/>
  <c r="B94" i="1"/>
  <c r="B86" i="1"/>
  <c r="B153" i="1"/>
  <c r="B104" i="1"/>
  <c r="B7" i="1"/>
  <c r="B90" i="1"/>
  <c r="B22" i="1"/>
  <c r="B3" i="1"/>
  <c r="B158" i="1"/>
  <c r="B21" i="1"/>
  <c r="B40" i="1"/>
  <c r="B46" i="1"/>
  <c r="B85" i="1"/>
  <c r="B103" i="1"/>
  <c r="B84" i="1"/>
  <c r="B54" i="1"/>
  <c r="B13" i="1"/>
  <c r="B152" i="1"/>
  <c r="B142" i="1"/>
  <c r="B108" i="1"/>
  <c r="B10" i="1"/>
  <c r="B120" i="1"/>
  <c r="B144" i="1"/>
  <c r="B93" i="1"/>
  <c r="B20" i="1"/>
  <c r="B39" i="1"/>
  <c r="B70" i="1"/>
  <c r="B107" i="1"/>
  <c r="B129" i="1"/>
  <c r="B19" i="1"/>
  <c r="B122" i="1"/>
  <c r="B76" i="1"/>
  <c r="B151" i="1"/>
  <c r="B18" i="1"/>
  <c r="B145" i="1"/>
  <c r="B38" i="1"/>
  <c r="B110" i="1"/>
  <c r="B65" i="1"/>
  <c r="B150" i="1"/>
  <c r="B83" i="1"/>
  <c r="B58" i="1"/>
  <c r="B134" i="1"/>
  <c r="B137" i="1"/>
  <c r="B30" i="1"/>
  <c r="B133" i="1"/>
  <c r="B57" i="1"/>
  <c r="B82" i="1"/>
  <c r="B99" i="1"/>
  <c r="B67" i="1"/>
  <c r="B56" i="1"/>
  <c r="B4" i="1"/>
  <c r="B130" i="1"/>
  <c r="B37" i="1"/>
  <c r="B149" i="1"/>
  <c r="B89" i="1"/>
  <c r="B81" i="1"/>
  <c r="B8" i="1"/>
  <c r="B135" i="1"/>
  <c r="B80" i="1"/>
  <c r="B92" i="1"/>
  <c r="B109" i="1"/>
  <c r="B34" i="1"/>
  <c r="B51" i="1"/>
  <c r="B11" i="1"/>
  <c r="B36" i="1"/>
  <c r="B74" i="1"/>
  <c r="B12" i="1"/>
  <c r="B115" i="1"/>
  <c r="B159" i="1"/>
  <c r="B35" i="1"/>
  <c r="B121" i="1"/>
  <c r="B17" i="1"/>
  <c r="B125" i="1"/>
  <c r="B6" i="1"/>
  <c r="B43" i="1"/>
  <c r="B98" i="1"/>
  <c r="B73" i="1"/>
  <c r="B127" i="1"/>
  <c r="B16" i="1"/>
  <c r="B141" i="1"/>
  <c r="B55" i="1"/>
  <c r="B32" i="1"/>
  <c r="B148" i="1"/>
  <c r="B75" i="1"/>
  <c r="B102" i="1"/>
  <c r="B131" i="1"/>
  <c r="B147" i="1"/>
  <c r="B119" i="1"/>
  <c r="B112" i="1"/>
  <c r="B79" i="1"/>
  <c r="B106" i="1"/>
  <c r="B44" i="1"/>
  <c r="B68" i="1"/>
  <c r="B72" i="1"/>
  <c r="B2" i="1"/>
  <c r="B48" i="1"/>
  <c r="B53" i="1"/>
  <c r="B15" i="1"/>
</calcChain>
</file>

<file path=xl/sharedStrings.xml><?xml version="1.0" encoding="utf-8"?>
<sst xmlns="http://schemas.openxmlformats.org/spreadsheetml/2006/main" count="1274" uniqueCount="864">
  <si>
    <t>Subjects</t>
  </si>
  <si>
    <t>Name</t>
  </si>
  <si>
    <t>Page</t>
  </si>
  <si>
    <t>License</t>
  </si>
  <si>
    <t>Deposit</t>
  </si>
  <si>
    <t>Description</t>
  </si>
  <si>
    <t>Ultraviolet radiation, Radiation, Molecules, Metrology, Telecommunication, Electronics, Temperature, Atoms, Biomolecules, Astrophysics, Quantum electronics, Radioactivity, Photonics, Chemistry, Climate, Manufactures, Physics, Biophysics, Semiconductors, Humidity</t>
  </si>
  <si>
    <t>http://www.nist.gov/pml/data/</t>
  </si>
  <si>
    <t>The Physical Measurement Laboratory (PML) provides access to data related to national standards of length, mass, force, shock, acceleration, time, frequency, electricity, temperature, humidity, pressure, vacuum, liquid flow, and gas flow, as well as electromagnetic, optical, microwave, acoustic, ultrasonic, and ionizing radiation. It aims to support research endeavors in communications, defense, electronics, energy, environment, health, lighting, manufacturing, microelectronics, radiation, remote sensing, space, and transportation. PML establishes methods and standards for different radiations, investigates the structures of atoms and molecules, develops metrology, and examines the properties of fluids and solids.</t>
  </si>
  <si>
    <t>Glaciers, Cryosphere, Snow, Arctic peoples, Ice sheets, Global warming, Climate, Frozen ground, Ice, Sea ice</t>
  </si>
  <si>
    <t>http://nsidc.org/</t>
  </si>
  <si>
    <t>Open-http://nsidc.org/about/use_copyright.html</t>
  </si>
  <si>
    <t>Open; http://nsidc.org/data/submit.html for more information.</t>
  </si>
  <si>
    <t>Users may search for data in NSIDC's entire online data catalog using the NSIDC Data Search tool, or you may want to use one of the specialized search and access tools listed below, which will help you discover, visualize, access, or search-and-order certain data without searching NSIDC's entire online catalog. 
Users may search for data in NSIDC's entire online data catalog using the NSIDC Data Search tool, or you may want to use one of the specialized search and access tools listed below, which will help you discover, visualize, access, or search-and-order certain data without searching NSIDC's entire online catalog.  Data sets are organized into the following groups sea ice, frozen ground, snow cover, snow hydrology, glaciers and ice sheets, arctic people.</t>
  </si>
  <si>
    <t>Ecological surveys, Rivers, Conservation, Ecological mapping, Lakes, Water table, Temperature measurements, Climate, Precipitation (Meteorology), Land use</t>
  </si>
  <si>
    <t>http://www.databasin.org/</t>
  </si>
  <si>
    <t>open- http://www.databasin.org/about#Q8</t>
  </si>
  <si>
    <t>Accepting data for deposit by registered users- http://app.databasin.org/app/pages/createAccountPage.jsp</t>
  </si>
  <si>
    <t>Data Basin provides a free online system to connect users with scientific expertise to support the conservation and recovery of biological diversity through the use of datasets, maps and scientific conservation data. Data Basin is a central community for the sharing of information from various individuals, institutions and disciplines. Accessible data can be used to create data visualizations which will then be made available to all members of the Data Basin community.</t>
  </si>
  <si>
    <t>Chemical structure, Chemistry</t>
  </si>
  <si>
    <t>http://www.chemspider.com/</t>
  </si>
  <si>
    <t>Open- http://www.chemspider.com/Disclaimer.aspx</t>
  </si>
  <si>
    <t>Accepting data for deposit</t>
  </si>
  <si>
    <t>ChemSpider is a free chemical structure database providing fast text and structure search access to over 26 million structures from hundreds of data sources. You are able to search by systematic names, synonyms, trade names and database identifiers.</t>
  </si>
  <si>
    <t>Expenditures, Public, Cash flow, Funds-flow statements, Credit, Finance, Economics</t>
  </si>
  <si>
    <t>https://finances.worldbank.org/page/datasets</t>
  </si>
  <si>
    <t>Open</t>
  </si>
  <si>
    <t>No</t>
  </si>
  <si>
    <t>Data related to the World Bank's finances.</t>
  </si>
  <si>
    <t>Arabidopsis thaliana</t>
  </si>
  <si>
    <t>http://www.arabidopsis.org/</t>
  </si>
  <si>
    <t>Open; see http://www.arabidopsis.org/about/index.jsp for info on downloading datasets, etc.</t>
  </si>
  <si>
    <t>NA</t>
  </si>
  <si>
    <t>The Arabidopsis Information Resource collects information and maintains a database of genetic and molecular biology data for Arabidopsis thaliana, a widely used model plant. Data available from TAIR includes the complete genome sequence along with gene structure, gene product information, metabolism, gene expression, DNA and seed stocks, genome maps, genetic and physical markers, publications, and information about the Arabidopsis research community.</t>
  </si>
  <si>
    <t>Flies, Diptera</t>
  </si>
  <si>
    <t>http://www.sel.barc.usda.gov/Diptera/biosys.htm</t>
  </si>
  <si>
    <t>Open; see http://www.sel.barc.usda.gov/Diptera/names/BDWDprod.htm for products available.</t>
  </si>
  <si>
    <t>The BioSystematic Database of World Diptera (BDWD) provides a comprehensive portal to knowledge about these dipterans as well as a framework to organize and integrate current and future data, information and knowledge.  BDWD includes a set of tools to aid users in finding information about flies, midges, gnats, bots, and other two-winged insects . The two main components of the BDWD are the Nomenclator and the Species database.</t>
  </si>
  <si>
    <t>Macromolecules--Analysis, Biomolecules, Biological systems, Biotechnology</t>
  </si>
  <si>
    <t>http://www.ncbi.nlm.nih.gov/sites/entrez?db=structure</t>
  </si>
  <si>
    <t>Open- http://www.ncbi.nlm.nih.gov/Structure/MMDB/docs/mmdb_help.html#Citing</t>
  </si>
  <si>
    <t>closed</t>
  </si>
  <si>
    <t>The Structure database provides three-dimensional structures of macromolecules for a variety of research purposes and allows the user to retrieve structures for specific molecule types as well as structures for genes and proteins of interest. Three main databases comprise Structure-The Molecular Modeling Database; Conserved Domains and Protein Classification; and the BioSystems Database. Structure also links to the PubChem databases to connect biological activity data to the macromolecular structures. Users can locate structural templates for proteins and interactively view structures and sequence data to closely examine sequence-structure relationships.</t>
  </si>
  <si>
    <t>Political science, Education, Social sciences</t>
  </si>
  <si>
    <t>http://www.hmdc.harvard.edu/</t>
  </si>
  <si>
    <t>Open-http://support.hmdc.harvard.edu/kb-812/finding_data</t>
  </si>
  <si>
    <t>Accepting data for deposit-http://support.hmdc.harvard.edu/kb-11/collaborative_services</t>
  </si>
  <si>
    <t>HMDC provides access to social science data through subscription data archives, public databases, and the Research Computing Environment to support research computing and analysis. Registered users also have remote access to data storage space which can be shared with research colleagues.</t>
  </si>
  <si>
    <t>Anthropology, Archaeology, History</t>
  </si>
  <si>
    <t>http://www.tdar.org/</t>
  </si>
  <si>
    <t>Instructions for deposit can be found at http://www.tdar.org/support/contribute/</t>
  </si>
  <si>
    <t>The Digital Archaeological Record enables researchers to contribute knowledge about human history, as well as allowing resource managers to preserve and protect archaeological resources. tDAR provides access to current and historic digital data, as well as the tools to analyze that data, through databases, spreadsheets, documents, and images.</t>
  </si>
  <si>
    <t>Electrons--Scattering, Elastic scattering, Heavy particles (Nuclear physics), Nuclear fusion, Molecular structure, Particle range (Nuclear physics), Astrophysics, Atomic structure, Fluorescence, Electron-positron interactions</t>
  </si>
  <si>
    <t>http://www-cfadc.phy.ornl.gov/</t>
  </si>
  <si>
    <t>Closed</t>
  </si>
  <si>
    <t>The Controlled Fusion Atomic Data Center (CFADC) hosts data from a number of database systems related to fusion research. The site compiles, evaluates, recommends, and disseminates atomic and molecular collision data relevant to fusion energy research and development. Available resources include a categorized bibliography of atomic and molecular collision references since 1978, online versions of Atomic Data for Fusion, and links to other sites concerning atomic, molecular, and plasma physics and astrophysics data. Note: Many of the pages haven't been updated in years (some since 1999); the most recent modification was on the "Data and Codes" page in March 2010.</t>
  </si>
  <si>
    <t>Evolution (Biology), Science, Biology, Botany, Phylogeny, Biodiversity, Specimens, Herbaria, Images, Photographic, Entomology, Morphology</t>
  </si>
  <si>
    <t>http://www.morphbank.net/</t>
  </si>
  <si>
    <t>open, default (and most restrictive) license is CC BY-NC-SA</t>
  </si>
  <si>
    <t>accepting data for deposit, see http://www.morphbank.net/About/HowToContribute/</t>
  </si>
  <si>
    <t>An NSF-supported repository of over 350,000 high-resolution photographs of approximately 4,000 species for research and education, used largely but not exclusively in the area of biodiversity research. Images can be annotated by users and browsed by specimen, view, taxonomy, location, collection, or annotation.</t>
  </si>
  <si>
    <t>Three-dimensional imaging in medicine, Physiology, Human anatomy, Histology, Medical archives, Magnetic resonance imaging</t>
  </si>
  <si>
    <t>http://www.nlm.nih.gov/research/visible/visible_human.html</t>
  </si>
  <si>
    <t>Licenses http://www.nlm.nih.gov/research/visible/getting_data.html</t>
  </si>
  <si>
    <t>The Visible Human Project is an outgrowth of the National Library of Medicine's (NLM) 1986 Long-Range Plan. It is the creation of complete, anatomically detailed, three-dimensional representations of the normal male and female human bodies. Acquisition of transverse CT, MR and cryosection images of representative male and female cadavers has been completed. The male was sectioned at one millimeter intervals, the female at one-third of a millimeter intervals. The long-term goal of the Visible Human Project is to produce a system of knowledge structures that will transparently link visual knowledge forms to symbolic knowledge formats such as the names of body parts.</t>
  </si>
  <si>
    <t>Social sciences</t>
  </si>
  <si>
    <t>http://www.iq.harvard.edu/</t>
  </si>
  <si>
    <t>see http://www.iq.harvard.edu/about_iqss</t>
  </si>
  <si>
    <t>IQSS is a university-wide institute located physically within the Faculty of Arts and Sciences. We are an unusual hybrid organization, both a research center and also an integral part of the Harvard administration. We direct large, interdisciplinary research projects ourselves; build infrastructure that facilitates the research of students, faculty and others; house research groups and technology centers; and administer professional staff and IT tools that increase the productivity of many others around the university. We also combine the roles, most obviously when we take routine activities of the administration, turn them into research projects, automate their tasks, and greatly extend the reach, efficiency, creativity, and productivity of the effort. We specialize in infrastructure that scales.</t>
  </si>
  <si>
    <t>Genome mapping, Nucleic acid probes, DNA data banks, Gene expression, Gene silencing</t>
  </si>
  <si>
    <t>http://www.ncbi.nlm.nih.gov/probe</t>
  </si>
  <si>
    <t>open</t>
  </si>
  <si>
    <t>Accepting data for submission- http://www.ncbi.nlm.nih.gov/projects/genome/probe/doc/Submitting.shtml</t>
  </si>
  <si>
    <t>Probe database provides a public registry of nucleic acid reagents as well as information on reagent distributors, sequence similarities and probe effectiveness. Database users have access to applications of gene expression, gene silencing and mapping, as well as reagent variation analysis and projects based on probe-generated data. The Probe database is constantly updated, with over 11,000,000 probes available.</t>
  </si>
  <si>
    <t>Stone, Geophysics, Gravity, Natural history, Petrology, Surveying, Geomatics, Geology, Geodynamics, Rocks, Geodesy, Seismology, Earth sciences, Geography</t>
  </si>
  <si>
    <t>http://www.geongrid.org</t>
  </si>
  <si>
    <t>GEON membership</t>
  </si>
  <si>
    <t>An open, collaborative project developing a cyberinfrastructure to integrate 3- and 4-dimensional earth science data, GEON is developing the OpenEarth Framework to provide topographic data and digital elevation models. GEON provides information such as satellite imagery, street maps, geological maps, geophysical data (including seismic, gravity, and magnetic), and bore hole and well data related to different rock types.</t>
  </si>
  <si>
    <t>http://www.ncbi.nlm.nih.gov/unigene</t>
  </si>
  <si>
    <t>UniGene collects entries of transcript sequences from transcription loci from genes or expressed pseudogenes. Entries also contain information on the protein similarities, gene expressions, cDNA clone reagents, and genomic locations.</t>
  </si>
  <si>
    <t>Nucleic acids, DNA, Homology (Biology), Nucleotide sequence</t>
  </si>
  <si>
    <t>http://www.ncbi.nlm.nih.gov/nucgss</t>
  </si>
  <si>
    <t>Open; http://www.ncbi.nlm.nih.gov/dbGSS/how_to_submit.html for more information</t>
  </si>
  <si>
    <t>The GSS database collects unannotated, short, single-read, primary genomic sequences from GenBank and contains nucleic acid sequences. These sequences include random survey sequences, clone-end sequences, and exon-trapped sequences.</t>
  </si>
  <si>
    <t>Genomics, Bioinformatics, Biotechnology, Gene mapping</t>
  </si>
  <si>
    <t>http://www.ebi.ac.uk/dgva/</t>
  </si>
  <si>
    <t>open- http://www.ebi.ac.uk/dgva/data-download</t>
  </si>
  <si>
    <t>Accepting data for deposit- http://www.ebi.ac.uk/dgva/data-submission</t>
  </si>
  <si>
    <t>The Database of Genomic Variants archive provides curated archiving and distribution of publicly available genomic structural variants. Direct submissions are accepted as well as published data.</t>
  </si>
  <si>
    <t>Public health, Gerontology, Terrorism, History, Political science, Demography, Economics, Psychology</t>
  </si>
  <si>
    <t>http://www.icpsr.umich.edu/</t>
  </si>
  <si>
    <t xml:space="preserve">ICPSR provides leadership and training in data access, curation, and methods of analysis for a diverse and expanding social science research community. ICPSR maintains a data archive of more than 500,000 files of research in the social sciences. Disciplines represented include political science, sociology, demography, economics, history, gerontology, criminal justice, public health, foreign policy, terrorism, health and medical care, early education, education, racial and ethnic minorities, psychology, law, substance abuse and mental health, and more.      </t>
  </si>
  <si>
    <t>Geophysics, Geochemistry, Natural history, Geology, Soil science, Geobiology, Earth sciences</t>
  </si>
  <si>
    <t>http://www.geosociety.org/pubs/drpint.htm</t>
  </si>
  <si>
    <t>The GSA aims to advance the geosciences by assisting in the understanding of Earth, planets, and life. The repository is an open file containing supplementary information for articles authors published in GSA journals.</t>
  </si>
  <si>
    <t>Earthquake hazard analysis--United States, Earthquake hazard analysis, Earthquake prediction, Earthquake effects</t>
  </si>
  <si>
    <t>http://www.scec.org/</t>
  </si>
  <si>
    <t>SCEC's mission includes gathering data on earthquakes, both in Southern California and other locales; integrate the information into a comprehensive understanding of earthquake phenomena; and communicate useful knowledge for reducing earthquake risk to society at large. The SCEC community consists of more than 600 scientists from 16 core institutions and 47 additional participating institutions. SCEC is funded by the National Science Foundation and the U.S. Geological Survey.</t>
  </si>
  <si>
    <t>Health, Public health</t>
  </si>
  <si>
    <t>http://apps.who.int/ghodata/</t>
  </si>
  <si>
    <t>unknown</t>
  </si>
  <si>
    <t>The GHO data repository provides access to over 50 datasets on priority health topics including mortality and burden of diseases, the Millennium Development Goals (child nutrition, child health, maternal and reproductive health, immunization, HIV/AIDS, tuberculosis, malaria, neglected diseases, water and sanitation), non communicable diseases and risk factors, epidemic-prone diseases, health systems, environmental health, violence and injuries, equity among others.  In addition, the GHO provides on-line access to WHO's annual summary of health-related data for its 194 Member states: the World Health Statistics 2011.</t>
  </si>
  <si>
    <t>Protein-protein interactions, Proteins--Research</t>
  </si>
  <si>
    <t>http://www.ebi.ac.uk/pdbe/</t>
  </si>
  <si>
    <t>PDBe is a European resource that works to collect, maintain, and provide access to the global repository of macromolecular structure data.</t>
  </si>
  <si>
    <t>Oceanography, Atlantic Ocean</t>
  </si>
  <si>
    <t>http://www.seadatanet.org</t>
  </si>
  <si>
    <t>With registration</t>
  </si>
  <si>
    <t>See http://www.seadatanet.org/Metadata/How-to-contribute for directions on contributing</t>
  </si>
  <si>
    <t>SeaDataNet exists to provide an overview and access to data resources related to marine research, using a standardized system for managing the data. It links 40 national oceanographic and marine data centers from 35 different countries bordering the North-East Atlantic and adjacent seas.</t>
  </si>
  <si>
    <t>Cosmic background radiation, Galaxies--Evolution, Galaxies, Sky, Planck (Artificial satellite), Scientific satellites, Stars, Space, Astronomy, Circumstellar matter, Wavelengths, Galaxies--Formation</t>
  </si>
  <si>
    <t>http://irsa.ipac.caltech.edu/index.html</t>
  </si>
  <si>
    <t>A part of the Infrared Processing and Anlysis Center, the NASA/IPAC Infrared Science Archive exists to curate the callibrated science products and data from NASA's infrared and sub-millimeter missions. It provides access to archives from the Spitzer Space Telescope, the 2MASS(Two Micron All Sky Survey), the IRAS, and the datasets compiled from multiple missions, such as COSMOS.</t>
  </si>
  <si>
    <t>Mineralogists, Planetary scientists, Mineralogy, Geology, X-ray spectroscopy, Gemology, Gemologists</t>
  </si>
  <si>
    <t>http://rruff.info</t>
  </si>
  <si>
    <t>Open for submission-http://rruff.info/about/about_general.php</t>
  </si>
  <si>
    <t>The RRUFF(tm) Project is creating a complete set of high quality spectral data from well characterized minerals and is developing the technology to share this information with the world. The collected data provides a standard for mineralogists, geoscientists, gemologists and the general public for the identification of minerals both on earth and for planetary exploration. Users of Raman instruments can compare their Raman patterns to those in the RRUFF database for identification and clarification. X-ray diffraction analyses from powder and single crystal are used to identify and determine crystallographic properties unique to each mineral. Electron microprobe analysis is used to determine the chemistry of each mineral.</t>
  </si>
  <si>
    <t>Money, International trade, Prices, Finance, Income, Debt, Census, Economics, Geography</t>
  </si>
  <si>
    <t>http://research.stlouisfed.org/fred2/</t>
  </si>
  <si>
    <t>45,000 economic time series from 39 sources. Download, graph, and track economic data.</t>
  </si>
  <si>
    <t>Location, Data collection platforms, Geographical location codes, Statistics</t>
  </si>
  <si>
    <t>http://geocommons.com/</t>
  </si>
  <si>
    <t>open- http://geocommons.com/help/Usage</t>
  </si>
  <si>
    <t>Accepting data for deposit by registered users</t>
  </si>
  <si>
    <t>GeoCommons is an open repository of maps and geographical data using the GeoIQ platform to access, analyze and visualize data. Users can browse or search datasets by location or data type as well as upload their own data or create maps from available datasets.</t>
  </si>
  <si>
    <t>Cartography, Topographical surveying, Global Positioning System--Maps, Census, Earth sciences, Geography</t>
  </si>
  <si>
    <t>http://geogratis.cgdi.gc.ca/geogratis/en/index.html</t>
  </si>
  <si>
    <t>Open-http://geogratis.cgdi.gc.ca/geogratis/en/licence.jsp;jsessionid=31E957318E7BD710B689817CA854955D</t>
  </si>
  <si>
    <t>GeoGratis provides Canadian geospatial data free of charge for personal as well as professional uses. Users can browse and download collections of geographic data as well as utilize image analysis systems and view historical Atlases as far back as 1906. Other available data include the Canadian Land Inventory, a 3D digital model of Canada and topographical maps.</t>
  </si>
  <si>
    <t>Anthropology, Excavations (Archaeology), Archaeology, History, Geology, Zoology</t>
  </si>
  <si>
    <t>http://opencontext.org/</t>
  </si>
  <si>
    <t>Open-suggested citations included in records</t>
  </si>
  <si>
    <t>Accepting data for submission by credentialed individuals in Archeology and field sciences - http://alexandriaarchive.org/contribute/</t>
  </si>
  <si>
    <t>Open Context is an open source discovery tool for the publication of data collected in Archeological and other field sciences by professional researchers. Users can access and reference raw data and images as well as on-site documentation and reports with over 200,000 individual records containing data and images currently available in the OpenContext database. There are currently 20 projects in 6 countries with available data listed on the project page; including Zooarchaelogical projects in Iran and Tel-e Malyan and Archaeomalacological projects in the Aegean. Open Context is committed to data portability and open access to cultural heritage data through the use of faceted searching and data granularity throughout their database.</t>
  </si>
  <si>
    <t>Historical geography, Economic aspects, Public health, Public records, Statistics</t>
  </si>
  <si>
    <t>http://www.nationalarchives.gov.uk/documentsonline/datasets.asp</t>
  </si>
  <si>
    <t>The National Digital Archive of Datasets (NDAD) provides access to archived datasets and documents from United Kingdom government departments which can be searched or browsed by subjects such as armed forces service or wills and death duties. Statistics and information gathered through census data as well as public records are used to compile the available datasets. All datasets are available to download and contain a record summary as well as custodial history, background on the source of the data and whether or not data may be added to the dataset in the future.</t>
  </si>
  <si>
    <t>World Wide Web, Internet research, Internet, Internet domain names, Internet searching</t>
  </si>
  <si>
    <t>http://www.caida.org/data/</t>
  </si>
  <si>
    <t>Open; http://www.caida.org/data/sharing/</t>
  </si>
  <si>
    <t>Accepting data for deposit- http://www.caida.org/home/about/tojoin.xml</t>
  </si>
  <si>
    <t>CAIDA collects and makes accessible data intended for the scientific analysis of Internet traffic, topology, Domain Name Systems, policy and security. Users can access a data overview which sorts available data into a table linking downloads of public data, reports and datasets as well as request forms for restricted data. CAIDA also provides multiple downloadable utilities to assist researchers in Internet data analysis as well as access to publications using CAIDA data.</t>
  </si>
  <si>
    <t>Data collection platforms, Humanities, Physical sciences, Life sciences</t>
  </si>
  <si>
    <t>http://figshare.com</t>
  </si>
  <si>
    <t>Creative Commons (CC-BY and CC0)</t>
  </si>
  <si>
    <t>figshare is a commercial service that allows researchers to publish all of their research outputs in an easily citable, sharable and discoverable manner with Digital Object Identifiers. Any file formats can be published, including videos and datasets. figshare gives users unlimited public space and 1GB of private storage space for free. Data are digitally preserved by CLOCKSS. figshare is supported by Digital Science, a division of Macmillan Publishers Limited, as a community-based, open science project that retains its autonomy. Datasets can be browsed and searched with thumbnail previews, and it includes a viewer for quickly presenting datasets.</t>
  </si>
  <si>
    <t>Milky Way, Galaxies, Sky, Atmosphere, Astrophysics, Solar system, Stars, Planets, Astronomy</t>
  </si>
  <si>
    <t>http://www3.cadc-ccda.hia-iha.nrc-cnrc.gc.ca/cadc/</t>
  </si>
  <si>
    <t>Open; see http://www3.cadc-ccda.hia-iha.nrc-cnrc.gc.ca/cadc/ for more information.</t>
  </si>
  <si>
    <t>The CADC provides access to data from several sources, including the CFHT Legacy Survey, the CFHT MegaCam Stacks, the Canadian Virtual Observatory Services, the Hubble Legacy Archive, the Solar System Object Search, BLAST, CGPS, DAO, FUSE, Gemini, HST, MACHO, MOST, AstroCat, and the Digitized Sky Survey.</t>
  </si>
  <si>
    <t>Catalysis, Enzymes, Proteins, Amino acids, Activation (Chemistry)</t>
  </si>
  <si>
    <t>http://www.ebi.ac.uk/thornton-srv/databases/CSA/</t>
  </si>
  <si>
    <t>EBI's CSA contains data documenting enzyme active sites and catalytic residues in enzymes of 3D structure. Entries in CSA may be original hand-annotated entries from primary literature or homologous entries found by PSI-BLAST alignment.</t>
  </si>
  <si>
    <t>Geophysical instruments, Data collection platforms, Geological mapping, Geology, Geophysical observatories, Earth sciences, Global Positioning System, Geophysical surveys</t>
  </si>
  <si>
    <t>http://facility.unavco.org/data/data.html</t>
  </si>
  <si>
    <t>Limited to data from UNAVCO approved or supported projects-http://facility.unavco.org/data/submissions.html</t>
  </si>
  <si>
    <t>The UNAVCO Facility in Boulder, Colorado is the primary operational activity of UNAVCO and exists to support university and other research investigators in their use of geophysical sensor technology for Earth sciences research. The Facility performs this task in part by archiving GNSS/GPS data and data products for current and future applications. Other data types that scientists use for Earth deformation studies are also held in the UNAVCO Archive collections. The Facility is funded under multi-year grants from the National Science Foundation (NSF) and National Aeronautics and Space Administration (NASA). UNAVCO operates a community Archive, which provides long-term secure storage and easy retrieval of GNSS data, strain data, various derived products and related metadata. The Archive primarily stores high-precision geodetic data used for research purposes, collected under National Science Foundation and NASA sponsored projects. A relational database management system (RDBMS) is used to facilitate data and metadata entry and retrieval.</t>
  </si>
  <si>
    <t>Sustainable agriculture, Climate and civilization, Agriculture, Bioenergetics, Poverty, Nutrition, Molecular biology, Globalization</t>
  </si>
  <si>
    <t>http://www.ifpri.org/datasets</t>
  </si>
  <si>
    <t>The International Food Policy Research Institute (IFPRI) is involved in the collection and analysis of sustainable agriculture data in collaboration with institutions worldwide. Data is gathered on local, national and international levels to provide datasets on poverty, finance, agriculture and food for education programs. Users can use keyword searching as well as guided search options to access the datasets or browse datasets by date. Access to publications and multiple reference tools is available through the IFPRI Library and Knowledge Management Unit. IFPRI is one of 15 centers supported by the Consultative Group on International Agricultural Research.</t>
  </si>
  <si>
    <t>Pollution control devices, Pollution, Marine biodiversity, Oceanography, Biotechnology</t>
  </si>
  <si>
    <t>http://biosearch.in/</t>
  </si>
  <si>
    <t>Open with registration</t>
  </si>
  <si>
    <t>bioSearch is a web application developed to search and manage marine biodiversity data from Indian waters. It contains nearly 20,000 organism records that can be searched by keyword, scientific or common name, taxonomy, and habitat.</t>
  </si>
  <si>
    <t>Diseases, Health, Disease susceptibility, Mortality, Nuclear weapons plants, Epidemiology, Cancer</t>
  </si>
  <si>
    <t>https://www.orau.gov/cedr/</t>
  </si>
  <si>
    <t>Open:  must complete and return CEDR release forms in order to become an authorized user.</t>
  </si>
  <si>
    <t>The CEDR is the Department of Energy's electronic database comprised of health studies of DOE contract workers and environmental studies of areas surrounding DOE facilities.. Most of CEDR's holdings are derived from epidemiologic studies of DOE workers at many large nuclear weapons plants, such as Hanford, Los Alamos, the Oak Ridge reservation, Savannah River Site, and Rocky Flats. These studies primarily use death certificate information to identify excess deaths and patterns of disease among workers to determine what factors contribute to the risk of developing cancer and other illnesses. In addition, many of these studies have radiation exposure measurements on individual workers.</t>
  </si>
  <si>
    <t>Ecology, Environmental chemistry, Biogeochemistry, Climate, Earth sciences, Carbon cycle (Biogeochemistry)--Research</t>
  </si>
  <si>
    <t>http://daac.ornl.gov/</t>
  </si>
  <si>
    <t>Open http://daac.ornl.gov/get_data.shtml The DAAC requests that all use of materials be properly cited http://daac.ornl.gov/citation_policy.html</t>
  </si>
  <si>
    <t>The mission of the ORNL DAAC is to assemble, distribute, and provide data services for a comprehensive archive of terrestrial biogeochemistry and ecological dynamics observations and models to facilitate research, education, and decision-making in support of the National Aeronautics and Space Administration's (NASA) Earth Sciences.
The ORNL DAAC for biogeochemical dynamics is one of NASA's Earth Observing System Data and Information System (EOSDIS) data centers managed by the Earth Science Data and Information System (ESDIS) Project. The ORNL DAAC archives data produced by NASA's Terrestrial Ecology Program.
The DAAC provides data and information relevant to biogeochemical dynamics, ecological data, and environmental processes, critical for understanding the dynamics relating to the biological, geological, and chemical components of Earth's environment.</t>
  </si>
  <si>
    <t>Health surveys, Demographic surveys--United States, Census, Public opinion, Demographic surveys</t>
  </si>
  <si>
    <t>http://arc.irss.unc.edu/dvn/dv/odvn</t>
  </si>
  <si>
    <t>Institutional</t>
  </si>
  <si>
    <t>The Odum Institute maintains the country's third-largest archive of computer-readable social science data including national and international economic, electoral, demographic, financial, health, public opinion, and other types of data to meet a variety of research and teaching needs.</t>
  </si>
  <si>
    <t>Evolution (Biology), Phylogeny, Cladistic analysis, DNA data banks, Genetics, Animal behavior, Phylogeography, Nucleotide sequence, Morphology, Amino acid sequence</t>
  </si>
  <si>
    <t>http://www.treebase.org</t>
  </si>
  <si>
    <t>Open- http://www.treebase.org/treebase-web/urlAPI.html</t>
  </si>
  <si>
    <t>Accepts data from researchers- http://www.treebase.org/treebase-web/submitTutorial.html</t>
  </si>
  <si>
    <t>TreeBASE is a repository of phylogenetic information, specifically user-submitted phylogenetic trees and the data used to generate them. TreeBASE accepts all types of phylogenetic data (e.g., trees of species, trees of populations, trees of genes; morphological or behavioral matrices;amino acid or nucleotide sequences) representing all biotic taxa. Data in TreeBASE are exposed to the public if they are used in a publication that is in press or published in a peer-reviewed scientific journal, book, conference proceedings, or thesis.</t>
  </si>
  <si>
    <t>Chemical processes, Chemical affinity, Chemistry, Chemical reactions, Reactivity (Chemistry), Chemical kinetics</t>
  </si>
  <si>
    <t>http://chemxseer.ist.psu.edu/</t>
  </si>
  <si>
    <t>Open; http://chemxseer.ist.psu.edu/ChemXSeerFileUpload/UploadServlet for information</t>
  </si>
  <si>
    <t>ChemxSeer provides access to data related to the study of chemistry and chemical kinetics. ChemxSeer's access is through three portals: the Chemical Entity Search, which identifies chemical formulae and names and allows for searching of chemical entities; TableSeer, which identifies and extracts table metadata; and the database, which provides access to experimental data.</t>
  </si>
  <si>
    <t>Population, Household surveys, Income, Census</t>
  </si>
  <si>
    <t>http://factfinder2.census.gov/</t>
  </si>
  <si>
    <t>Open; see http://factfinder2.census.gov/faces/nav/jsf/pages/what_we_provide2.xhtml for information on data available for download.</t>
  </si>
  <si>
    <t>NS</t>
  </si>
  <si>
    <t>American FactFinder, maintained by the U.S. Census Bureau, is a source for United States population, housing, economic, and geographic data. The Census Bureau conducts nearly one hundred surveys and censuses every year. Note that by law, no one is permitted to reveal information from these censuses and surveys that could identify any person, household, or business.</t>
  </si>
  <si>
    <t>Organs (Anatomy), Human anatomy</t>
  </si>
  <si>
    <t>http://www.ustransplant.org/</t>
  </si>
  <si>
    <t>SRTR focuses on large-scale prospective studies, original data collection, and analysis of existing databases to improve patient lives through research in end-stage organ failure and transplantation.</t>
  </si>
  <si>
    <t>Astrophysics, Astronomy</t>
  </si>
  <si>
    <t>http://www.us-vo.org</t>
  </si>
  <si>
    <t>A US-based virtual observatory, the National Virtual Observatory collaborates with the International Virtual Observatory Alliance to make astronomical data from both ground- and space-based telescopes accessible to researchers. The virtual observatory provides access to multi-wavelength, advanced visualizations, and statistical analysis tools. It is supported by the National Science Foundation Information Technology Research Program.</t>
  </si>
  <si>
    <t>Plant genomes, Genomics, Genotype-environment interaction, Phenotype, Plant genome mapping, Genomes, Genetics, Corn, Gene mapping</t>
  </si>
  <si>
    <t>http://www.maizegdb.org/</t>
  </si>
  <si>
    <t>Open; http://www.maizegdb.org/cite.php for information</t>
  </si>
  <si>
    <t>Membership in the MaizeGDB Team; http://www.maizegdb.org/data_contribution.php</t>
  </si>
  <si>
    <t>The Maize Genetics and Genomics Database focuses on collecting data related to the crop plant and model organism Zea mays. The project's goals are to synthesize, display, and provide access to maize genomics and genetics data, prioritizing mutant and phenotype data and tools, structural and genetic map sets, and gene models. MaizeGDB also aims to make the Maize Newsletter available, and provide support services to the community of maize researchers.</t>
  </si>
  <si>
    <t>Antibody diversity, Neuroanatomy, Atlas (Vertebra), Neurosciences</t>
  </si>
  <si>
    <t>http://neuinfo.org</t>
  </si>
  <si>
    <t>yes</t>
  </si>
  <si>
    <t>The Neuroscience Information Framework is a dynamic inventory of Web-based neuroscience resources: data, materials, and tools accessible via any computer connected to the Internet. An initiative of the NIH Blueprint for Neuroscience Research, NIF advances neuroscience research by enabling discovery and access to public research data and tools worldwide through an open source, networked environment.</t>
  </si>
  <si>
    <t>Groundwater ecology, Geology, Geological repositories, Soil conservation, Geological libraries, Earth sciences</t>
  </si>
  <si>
    <t>http://www.agiweb.org/georef/</t>
  </si>
  <si>
    <t>Free preview-http://www.agiweb.org/georef/onlinedb/preview.html selected open access-http://www.agiweb.org/georef/about/openaccess.html  OR full subscription-http://www.agiweb.org/georef/access.html</t>
  </si>
  <si>
    <t>GeoRef is the most comprehensive database in the geosciences and continues to grow by more than 100,000 references a year. The database contains over 3.3 million references to geoscience journal articles, books, maps, conference papers, reports and theses. The GeoRef database covers the geology of North America from 1669 to the present and the geology of the rest of the world from 1933 to the present. The database includes references to all publications of the U.S. Geological Survey. Masters' theses and doctoral dissertations from U.S. and Canadian universities are also covered.
GeoRef provides free access to materials currently being processed for inclusion in the database, as well as indexed open-access resources. You can gain full subscription access to this vast amount of information online, or on GeoRef CDs.</t>
  </si>
  <si>
    <t>Genomics, Bioinformatics, Genetics, Physical sciences</t>
  </si>
  <si>
    <t>http://www.genomesonline.org/cgi-bin/GOLD/index.cgi</t>
  </si>
  <si>
    <t>Accepting data for deposit-http://www.genomesonline.org/project_submission.html</t>
  </si>
  <si>
    <t>Users can register, annotate and publish genome and metagenome data through the Genomes OnLine Database as well as access over 3,000 completed genome projects and 10,000 incomplete projects. Metagenome ecosystem data is also available as well as phylogenetic distribution graphs.</t>
  </si>
  <si>
    <t>Phenology, Ecology, Global environmental change, Bioinformatics, Birds of prey, Biodiversity, Ecosystem management, Habitat surveys, Hydrology</t>
  </si>
  <si>
    <t>http://www.ceh.ac.uk/data/</t>
  </si>
  <si>
    <t>The Centre for Ecology &amp; Hydrology is the UK's Centre of Excellence for integrated research in terrestrial and freshwater ecosystems and their interaction with the atmosphere.  We have significant capabilities in data collation and management, and information systems development. We use these skills, together with our data archives, to support large-scale, long-term environmental research.</t>
  </si>
  <si>
    <t>Geochemistry, Geochronometry, Geology, Paleobiogeography, Crystallography, Environmental sciences, Geological libraries, Paleobiology</t>
  </si>
  <si>
    <t>open unless otherwise determined by permission statement- http://www.geosociety.org/pubs/copyrt.htm</t>
  </si>
  <si>
    <t>accepting articles for publication from authorized Geological researchers- http://www.geosociety.org/pubs/submit_ms.htm</t>
  </si>
  <si>
    <t>GSA Data Repository contains copies of articles published in GSA journals beginning in 1974 through the present. GSA Data Repository maintains an open file for authors publishing in GSA publications to deposit research and supplemental information expanding on their articles. These supplemental data are not published but are available upon request. GSA publication titles include: Environmental &amp; Engineering Geoscience/Geology/Geosphere/GSA Bulletin/GSA Today/Lithosphere.</t>
  </si>
  <si>
    <t>Population, Health, Poverty, Politics and government, Climate</t>
  </si>
  <si>
    <t>http://sedac.ciesin.columbia.edu/wdc/</t>
  </si>
  <si>
    <t>One of 51 data centers in the World Data Center System, the World Data Center for Human Interactions in the Environment focuses on the development, dissemination, and preservation of global data sets related to population, sustainability, poverty, health, hazards, conservation, governance, and climate. It provides tools to search and browse data.</t>
  </si>
  <si>
    <t>Earth resources technology satellites, Remote sensing</t>
  </si>
  <si>
    <t>http://www.asf.alaska.edu/</t>
  </si>
  <si>
    <t>Open and closed; see http://www.asf.alaska.edu/program/sdc/data for access info on restricted and unrestricted data sets.</t>
  </si>
  <si>
    <t>The Alaska Satellite Facility, downlinks, processes, archives, and distributes SAR data from the European Space Agency's ERS-1 and ERS-2 satellites, NASDA's JERS-1 satellite, and the Canadian Space Agency's RADARSAT-1 satellite.</t>
  </si>
  <si>
    <t>Genome mapping, Biology, Genomes, Gene expression</t>
  </si>
  <si>
    <t>http://www.ncbi.nlm.nih.gov/genomeprj</t>
  </si>
  <si>
    <t>Open; https://submit.ncbi.nlm.nih.gov/subs/bioproject/ for more information</t>
  </si>
  <si>
    <t>The BioProject repository collects projects with biological data that relates to a single initiative that originates from a single entity or consortium. Records provide users with a single location for the links to diverse data types generated for those projects.</t>
  </si>
  <si>
    <t>Solar activity, Atmospheric chemistry, Ecology, Climate, Earth sciences</t>
  </si>
  <si>
    <t>http://eosweb.larc.nasa.gov/</t>
  </si>
  <si>
    <t>contact [larc-asdc-uds@lists.nasa.gov]</t>
  </si>
  <si>
    <t>The Atmospheric Science Data Center (ASDC) at NASA Langley Research Center is responsible for the processing, archival, and distribution of NASA Earth science data in the areas of radiation budget, clouds, aerosols, and tropospheric chemistry. The ASDC specializes in atmospheric data important to understanding the causes and processes of global climate change and the consequences of human activities on the climate.</t>
  </si>
  <si>
    <t>Biomass energy, Clean energy industries, Transportation, Fuel, Petroleum as fuel, Alternative fuel vehicles, Vehicles</t>
  </si>
  <si>
    <t>http://www.afdc.energy.gov/afdc/data/index.html</t>
  </si>
  <si>
    <t>Data stored in the Alternative Fuels and Advanced Vehicles Data Center (AFDC) can provide insight to policymakers, entrepreneurs, fuel users, and other parties interested in reducing petroleum consumption. The National Renewable Energy Laboratory analyzes transportation-related data and identifies trends related to alternative fuels and vehicles. These analyses are posted in the AFDC as technical reports and Excel spreadsheets that can be manipulated by outside users.</t>
  </si>
  <si>
    <t>http://isps.research.yale.edu/data/</t>
  </si>
  <si>
    <t>Open (Creative Commons)</t>
  </si>
  <si>
    <t>The majority of digital content in the ISPS Data Archive currently consists of social science research data from experiments, program files with the code for analyzing these data, requisite documentation to use and understand the data, and associated files.</t>
  </si>
  <si>
    <t>Microorganisms, Bacteria, Bioenergetics, Ecology, Phenotype, Fungal communities, Fungal colonies, Genomes, DNA, Nature and nurture</t>
  </si>
  <si>
    <t>http://www.jgi.doe.gov/whoweare/</t>
  </si>
  <si>
    <t>JGI works to advance genomics to support the Department of Energy missions as they relate to energy and environmental characterization and cleanup. Operated by the University of California for the DOE, JGI combines expertise from five national laboratories, including Lawrence Berkeley, Lawrence Livermore, Los Alamos, Oak Ridge, and Pacific Northwest.</t>
  </si>
  <si>
    <t>Population, Income distribution, Poverty, Computer network resources, Census districts, Economic statistics, Census, Socio-economic status</t>
  </si>
  <si>
    <t>http://dataferrett.census.gov/about.html</t>
  </si>
  <si>
    <t xml:space="preserve">TheDataWeb is a network of online data libraries and an infrastructure for intelligent browsing. TheDataweb provides easy access to census data from disparate locations across the internet using DataFerrett as its interface. It brings together demographic, economic, environmental, health, and other datasets that are usually separated by geography and/or organization. The DataWeb is a site to support and promote organizational and multi-agency collaborative efforts to enhance the DataFerrett project. The DataWeb is composed of three parts: DataWeb Webservices network, DataFerrett workspace and HotReports website builder with access to all of DataWeb .     	 	</t>
  </si>
  <si>
    <t>Qualitative research, History, Humanities, Land use surveys, Economic statistics, Census, Social sciences, Land use</t>
  </si>
  <si>
    <t>http://www.data-archive.ac.uk/</t>
  </si>
  <si>
    <t>http://data-archive.ac.uk/deposit/who</t>
  </si>
  <si>
    <t xml:space="preserve">			The UK Data Archive is curator of the largest collection of digital data in the social sciences and humanities in the United Kingdom. With several thousand datasets relating to society, both historical and contemporary, UKDA is a vital resource for researchers, teachers and learners. High quality data is acquired from the academic, public, and commercial sectors, providing continuous access to these data while also supporting existing and emerging communities of data users. UKDA manages the Economic and Social Data Service which is the UK's flagship portal for research resources, where key national and international survey data and qualitative data are hosted. UKDA also hosts a number of data services such as the Census portal and the History Data Service. The Secure Data Service provides secure access to sensitive data and UKDA is engaged in a number of data management initiatives, and running the Rural Economy and Land Use Programme (Relu) Data Support Service.     	 	</t>
  </si>
  <si>
    <t>Genomics, Animal genetics, Phenotype, Chromosome abnormalities, Genetics</t>
  </si>
  <si>
    <t>http://www.ncbi.nlm.nih.gov/omia</t>
  </si>
  <si>
    <t>Online Mendelian Inheritance in Animals contains textual information, references, links, and relevant records related to genes, traits, and inherited disorders in animals.</t>
  </si>
  <si>
    <t>Cancer--Mortality, Leukemia, Cancer</t>
  </si>
  <si>
    <t>http://seer.cancer.gov/</t>
  </si>
  <si>
    <t>A premier source for United States cancer statistics, SEER gathers information related to incidence, prevalence, and survival from specific geographic areas that represent 28 percent of the population, as well as compiles related reports and reports on the national cancer mortality rates. Their aim is to provide information related to cancer statistics and decrease the burden of cancer in the national population. SEER has been collecting data from cancer cases since 1973.</t>
  </si>
  <si>
    <t>Nucleic acids, Genetic regulation, Gene expression, Gene frequency</t>
  </si>
  <si>
    <t>http://www.ncbi.nlm.nih.gov/nucest</t>
  </si>
  <si>
    <t>Open; http://www.ncbi.nlm.nih.gov/dbEST/how_to_submit.html for more information</t>
  </si>
  <si>
    <t>EST (Expressed Sequence Tag) collects short, single-read transcript sequences from GenBank, which serve as a resource to evaluate gene expression, find potential variation, and annotate genes. It contains nucleic acid sequences and uncharacterized, short cDNA sequences.</t>
  </si>
  <si>
    <t>Kelp bed ecology, Agriculture, Lakes, Estuaries, Ecosystem management, Coastal ecology, Grasslands, Environmental sciences, Wetlands</t>
  </si>
  <si>
    <t>http://www.lternet.edu/</t>
  </si>
  <si>
    <t>The Long Term Ecological Research (LTER) Network involves over 1800 scientists and researchers involved in investigating ecological processes over long temporal and broad spatial scales. The LTER Network promotes comparative research among related research programs within the United States and internationally. The LTER is supported by the National Science Foundation and contains 26 sites representing diverse ecosystem types and a broad range of environmental conditions. Users can browse or search data packages of collected information describing multiple biological species, processes and events such as animals, atmospheric properties, plants and organisms.</t>
  </si>
  <si>
    <t>Meteorology, Severe storms, Atmosphere, Cloud physics, Climate</t>
  </si>
  <si>
    <t>http://ncar.ucar.edu/</t>
  </si>
  <si>
    <t>Accepting data for deposit by University Corporation for Atmospheric Research member institutions</t>
  </si>
  <si>
    <t>The NCAR is a federally funded research and development center committed to research and education in atmospheric science and related scientific fields. NCAR seeks to support and enhance the scientific community nationally and globally by monitoring and researching the atmosphere and related physical and biological systems. Users can access climate and earth models created to better understand the atmosphere, the Earth and the Sun; as well as data from various NCAR research programs and projects. NCAR is sponsored by the National Science Foundation in addition to various other U.S. agencies.</t>
  </si>
  <si>
    <t>Solar energy, Biomass, Geothermal resources</t>
  </si>
  <si>
    <t>http://www.nrel.gov/rredc/</t>
  </si>
  <si>
    <t>Maintained by the NREL's Electricity, Resources, and Building Systems Integration Center, the RReDC provides access to an extensive collection of renewable energy resource data, maps, and tools, as well as biomass, geothermal, solar, and wind resource data for a variety of U.S. locations.</t>
  </si>
  <si>
    <t>Income distribution, Qualitative research, Poverty, Quantitative research, Economic statistics, Census, Social sciences, Economic anthropology, Land use, Statistics--Charts, diagrams, etc.</t>
  </si>
  <si>
    <t>http://www.esds.ac.uk/</t>
  </si>
  <si>
    <t>Accepting data for deposit- http://www.esds.ac.uk/aandp/create/createintro.asp</t>
  </si>
  <si>
    <t>The Economic and Social Data Service provides data archiving services funded by the Economic and Social Research Council and the Joint Information Systems Committee. Users can access both qualitative and quantitative economic and social data over a range of academic disciplines.  Data can be searched using comprehensive Data Catalogue tools as well as browsing by subject, major topic studies, depositors and new releases. A term glossary is also provided, as well as online tools for data analysis.</t>
  </si>
  <si>
    <t>Biological assay, Molecular structure, Molecular biology, Gene expression, Chemical structure, Macromolecules, Biotechnology, Nucleotide sequence</t>
  </si>
  <si>
    <t>http://pubchem.ncbi.nlm.nih.gov/</t>
  </si>
  <si>
    <t>open-http://pubchem.ncbi.nlm.nih.gov/citations.html</t>
  </si>
  <si>
    <t>Accepting data for deposit- http://pubchem.ncbi.nlm.nih.gov/deposit/deposit.cgi</t>
  </si>
  <si>
    <t>PubChem provides information on the biological activities of small molecular compounds and is comprised of three main databases; PubChem BioAssay, PubChem Compound, &amp;PubChem Essence. PubChem also provides a fast chemical structure similarity search tool. More information about using each component database may be found using the links in the homepage. Databases of molecular data on the National Center for Biotechnology Information (NCBI) Web site include such examples as nucleotide sequences (GenBank), protein sequences, macromolecular structures, molecular variation, gene expression, and mapping data. They are designed to provide and encourage access within the scientific community to sources of current and comprehensive information.</t>
  </si>
  <si>
    <t>Biological assay, Bioactive compounds, Bioinformatics, Molecular biology, Biotechnology</t>
  </si>
  <si>
    <t>https://www.ebi.ac.uk/chembldb/</t>
  </si>
  <si>
    <t>open- https://www.ebi.ac.uk/chembldb/index.php/downloads</t>
  </si>
  <si>
    <t>ChEMBL database contains bioactive drug-like small molecules in 2-dimensional structures, calculated properties and abstracted bioactivities. The database contains over one million compound records and more than 44,000 publications. Users can browse or search by target data as well as compound data and assay data within the database.</t>
  </si>
  <si>
    <t>Mineralogy, Crystallography, Physical sciences</t>
  </si>
  <si>
    <t>http://ecrystals.chem.soton.ac.uk/</t>
  </si>
  <si>
    <t>Open; see http://ecrystals.chem.soton.ac.uk/rights.html for information</t>
  </si>
  <si>
    <t>The University of Southampton's eCrystals repository functions as an archive for data derived from a single crystal X-ray structure. Though the information has not been externally refereed, the data and related information allow for the user to check reliability and validity. Data entries include core bibliographic information, chemical identifiers, collection parameters, visualisations of raw data, raw data, experimental conditions, and final structural results, among others.</t>
  </si>
  <si>
    <t>Sociology, Political science, Environmental sciences, Demography, Economics, Education, Social sciences, Geography</t>
  </si>
  <si>
    <t>http://www.teachingwithdata.org/qssdl/welcome.action</t>
  </si>
  <si>
    <t>TeachingWithData.org provides access to data which allows faculty to utilize real data in post-secondary classes, allowing students to develop quantitative reasoning abilities such as reading tables or translating numbers to charts and graphs. The data can also be used to allow students to see how social scientists examine topics and issues.</t>
  </si>
  <si>
    <t>Population, Household surveys--United States, Demography--History, Census, Geographic information systems</t>
  </si>
  <si>
    <t>https://www.nhgis.org/</t>
  </si>
  <si>
    <t>Open - https://www.nhgis.org/research/citation</t>
  </si>
  <si>
    <t>The NHGIS provides free summary (aggregate) data from the US Census Bureau from 1790 to the present from several census programs including the decennial census, American Community Survey, and County Business Patterns. Users can also download historical census geography boundary files for use in GIS. Registration is required but is free.</t>
  </si>
  <si>
    <t>Mathematics, Science, Teachers, Manipulatives (Education), Education</t>
  </si>
  <si>
    <t>http://nsdl.org/</t>
  </si>
  <si>
    <t>Open - http://nsdl.org/about/policies-and-guidelines</t>
  </si>
  <si>
    <t>The NSDL was created by the National Science Foundation in 2000 to provide organized access to high quality online resources and tools that support innovations in teaching and learning at all levels of science, technology, engineering, and mathematics education.</t>
  </si>
  <si>
    <t>Meteorology, Ecology, Climatology, Euthenics, Nature and nurture, Oceanography, Climate</t>
  </si>
  <si>
    <t>http://www.mad.zmaw.de/wdc-for-climate/</t>
  </si>
  <si>
    <t>The WDCC collects, stores, and disseminates climate-related research and data, with an emphasis on climate modelling and data related products. The WDCC plans to work with other data centres like Earth observation, meteorology, oceanography, pale climate, and environment.</t>
  </si>
  <si>
    <t>Glaciers, Sky, Cryosphere, Snow, Atmosphere, Biosphere, Oceanography, Frozen ground, Earth sciences, Ocean, Air</t>
  </si>
  <si>
    <t>http://disc.sci.gsfc.nasa.gov/</t>
  </si>
  <si>
    <t>Open; http://disc.sci.gsfc.nasa.gov/additional/citing-our-data for more information</t>
  </si>
  <si>
    <t>The Goddard Earth Sciences Data and Information Services Center serves as the archive for NASA Atmospheric Composition and Dynamics, Precipitation and Hydrology data. It also provides access to datasets related to the Modern Era Retrospective-Analysis for Research and Applications as well as data products from the North American Land Data Assimilation System and Global Land Data Assimilation System.</t>
  </si>
  <si>
    <t>Genetic regulation, Population genetics, Gene expression, Gene frequency</t>
  </si>
  <si>
    <t>http://www.ncbi.nlm.nih.gov/gds</t>
  </si>
  <si>
    <t>Open; http://www.ncbi.nlm.nih.gov/geo/info/submission.html for more informaion</t>
  </si>
  <si>
    <t>An international public repository, GEO (Gene Expression Omnibus) DataSets archives and distributes microarray, next-generation sequencing, and other forms of high-throughput functional genomics data. The records include original submitter-supplied records (Series, Samples and Platforms) and curated DataSets. GEO aims to provide a database that efficiently store this data; offer simple submission procedures and formats that support complete and well-annotated data deposits from the research community; and provide user-friendly mechanisms for users to find and use studies and gene expression profiles of interest. GEO DataSets provides tools to identify differences in gene expression levels and cluster heatmaps.</t>
  </si>
  <si>
    <t>Physician and patient, Health, Malpractice, Dental care</t>
  </si>
  <si>
    <t>http://www.npdb-hipdb.hrsa.gov/</t>
  </si>
  <si>
    <t>open access to statistical data only-http://www.npdb-hipdb.hrsa.gov/resources/aboutResources.jsp /licensed healthcare organizations and government agencies</t>
  </si>
  <si>
    <t>Individuals with affiliation with and/or membership in: Federal &amp; State government agencies, health plans, health care licensing and certification authorities, practitioner peer review organizations</t>
  </si>
  <si>
    <t xml:space="preserve">The Data Bank, consisting of the National Practitioner Data Bank (NPDB) and the Healthcare Integrity and Protection Data Bank (HIPDB), is a confidential information clearinghouse created by Congress to improve health care quality, protect the public, and reduce health care fraud and abuse in the United States.
NPDB is intended to improve the quality of health care by encouraging State licensing boards, hospitals, professional societies, and other health care organizations to identify and discipline those who engage in unprofessional behavior; to report medical malpractice payments; and to restrict the ability of incompetent physicians, dentists, and other health care practitioners to move from State to State without disclosure or discovery of previous medical malpractice payment and adverse action history.
Information available through NPDB includes reports on all licensure actions taken against all health care practitioners, not just physicians and dentists, as well as health care entities. Peer Review Organizations and Private Accreditation Organizations must report any negative actions or findings taken against health care practitioners or organizations. Queriers have access to State licensure actions taken against all health care practitioners.
The HIPDB is a national data collection program for the reporting and disclosure of certain final adverse actions taken against health care practitioners, providers, and suppliers. The HIPDB collects information regarding licensure and certification actions, exclusions from participation in Federal and State health care programs, health care-related criminal convictions and civil judgments, and other adjudicated actions or decisions as specified in regulation.     	 	</t>
  </si>
  <si>
    <t>Nucleic acids, Nucleotides, Transfection, Nucleopeptides, DNA, Nucleoproteins, RNA</t>
  </si>
  <si>
    <t>http://ndbserver.rutgers.edu/</t>
  </si>
  <si>
    <t>Open; see http://ndbserver.rutgers.edu/deposit_data/index.html for more information</t>
  </si>
  <si>
    <t>Funded by the National Science Foundation and the Department of Energy, the Nucleic Acid Database aims to assemble and distribute information about nucleic acid structure. NDB also maintains the macromolecular Crystallographic Information File.</t>
  </si>
  <si>
    <t>Genotype-environment interaction, Molecular diagnosis, Phenotype, Homology (Biology), Morphology, Cells--Morphology</t>
  </si>
  <si>
    <t>http://www.ncbi.nlm.nih.gov/gap</t>
  </si>
  <si>
    <t>Open; http://www.ncbi.nlm.nih.gov/projects/gap/cgi-bin/GetPdf.cgi?document_name=HowToSubmit.pdf for more information</t>
  </si>
  <si>
    <t>The NCBI database of Genotypes and Phenotypes archives and distributes the results of studies that have investigated the interaction of genotype and phenotype, including genome-wide association studies, medical sequencing, molecular diagnostic assays, and association between genotype and non-clinical traits. The database provides summaries of studies, the contents of measured variables, and original study document text. dbGaP provides two types of access for users, open and controlled. Through the controlled access, users may access individual-level data such as phenotypic data tables and genotypes.</t>
  </si>
  <si>
    <t>Water quality, Drinking water--Analysis, Irrigation, Hydrology, Watershed hydrology, Rain and rainfall</t>
  </si>
  <si>
    <t>http://www.indiawaterportal.org/datafinder</t>
  </si>
  <si>
    <t>The India Water Portal is web-based platform for sharing water management knowledge in India amongst practitioners and the general public. It includes approximately 200 datasets that can be browsed by data type, location, time, and other metadata. Data include rainfall, watersheds, groundwater, water quality, and irrigation.</t>
  </si>
  <si>
    <t>Ocean temperature, Ocean circulation, Computer simulation, Oceanography, Hydrology, Climate</t>
  </si>
  <si>
    <t>http://cchdo.ucsd.edu</t>
  </si>
  <si>
    <t>Open and limited</t>
  </si>
  <si>
    <t>Data collection and documentation primarily from research funded by the National Science Foundation including the World Ocean Circulation Experiment and Climate Variability and Predictability (CLIVAR). Data can be browsed by ocean, time series, project, or map.</t>
  </si>
  <si>
    <t>Health, Political parties, Crises, Wars, News media coverage of . . ., Economics, Education, Elections</t>
  </si>
  <si>
    <t>http://www.ropercenter.uconn.edu/data_access/data/dataset_collection.html</t>
  </si>
  <si>
    <t>Open; see http://www.ropercenter.uconn.edu/data_access/data/how_to_cite.html#.T3SK9NmibTo for information</t>
  </si>
  <si>
    <t>The Roper Center archives the data from polls originally conducted by survey research organizations. The data is preserved for use by researchers, students, and journalists. Its aim is to promote the intelligent, responsible, and imaginative use of public opinion to address the problems faced by both Americans and citizens of other countries.</t>
  </si>
  <si>
    <t>Lightning, Microwaves, Monsoons, Thunder, Storms, Oceanography, Hydrology, Earth sciences, Rain and rainfall, Air</t>
  </si>
  <si>
    <t>http://ghrc.msfc.nasa.gov/</t>
  </si>
  <si>
    <t>Open; see http://ghrc.msfc.nasa.gov/uso/citation.html for more information</t>
  </si>
  <si>
    <t>The Global Hydrology Resource Center handles the data, both current and historical, for the Global Hydrology and Climate Center. Its data concerns earth sciences, lightning, passive microwave, and radar, among other topics, collected from satellite, airborne, and surface-based instruments.</t>
  </si>
  <si>
    <t>Data collection platforms</t>
  </si>
  <si>
    <t>http://thedatahub.org</t>
  </si>
  <si>
    <t>Accepting data for deposit (private submissions welcome)</t>
  </si>
  <si>
    <t>The DataHub is a data registry and repository maintained by the non-profit Open Knowledge Foundation using its open-source data hub software, CKAN. Anyone can link or upload datasets. Research datasets can bundle published papers with their raw data and source code, give the authors and other researchers an API onto the data, provide data visualisations on web page, and more. Currently houses approximately 4,000 datasets from a variety of disciplines and sources.</t>
  </si>
  <si>
    <t>Genomics, Bioinformatics, DNA, Gene expression</t>
  </si>
  <si>
    <t>http://www.ncbi.nlm.nih.gov/dbvar/</t>
  </si>
  <si>
    <t>Accepting data for submission- http://www.ncbi.nlm.nih.gov/dbvar/content/submission/</t>
  </si>
  <si>
    <t>The dbVar is a database of genomic structural variation containing data from multiple gene studies. Users can browse data containing the number of variant cells from each study, and filter studies by organism, study type, method and genomic variant. Organisms include human, mouse, cattle and several additional animals.</t>
  </si>
  <si>
    <t>Hemorrhagic diseases, Diseases, Health, Membrane disorders, Disease susceptibility, Mortality, Chronic diseases, Genetic disorders, Symptoms, Epidemiology, Constitutional diseases, Communicable diseases, Syndromes</t>
  </si>
  <si>
    <t>http://www.who.int/classifications/icd/en/</t>
  </si>
  <si>
    <t>ICD serves as the international standard for diagnostic classification for all general epidemiological, many health management purposes and clinical use. The ICD's resources include the analysis of different population groups' general health situations, monitoring of the incidence and prevalence of diseases in relation to the characteristics of the individuals affected, reimbursement, resource allocation, quality, and guidelines. The records provide the basis for the compilation of national mortality and morbidity statistics, and enable the storage and retrieval of diagnostic information for clinical epidemiological and quality purposes.</t>
  </si>
  <si>
    <t>Biology--Mathematical models, Systems biology</t>
  </si>
  <si>
    <t>http://www.ebi.ac.uk/biomodels-main/</t>
  </si>
  <si>
    <t>Open; See FAQ for details http://www.ebi.ac.uk/biomodels-main/faq</t>
  </si>
  <si>
    <t>To submit models, see http://www.ebi.ac.uk/biomodels-main/submit</t>
  </si>
  <si>
    <t>BioModels Database is a  repository of peer-reviewed, published, computational models that allows biologists to store, search and retrieve published mathematical models from the field of systems biology, but also more generally those of biological interest. Models in the database can be used to generate sub-models, can be simulated online, and can be converted between different representational formats.</t>
  </si>
  <si>
    <t>Proteins--Analysis, Amino acid sequence</t>
  </si>
  <si>
    <t>http://www.ebi.ac.uk/uniprot/index.html</t>
  </si>
  <si>
    <t>UniProt (Universal Protein) is made up of four components, each with different purposes. The Universal Protein Knowledgebase (UniProtKB) is the main access point for curated protein information, including function, classification, and cross-reference, and contains two sections -- UniProtKB/Swiss-Prot, which is manually annotated and reviewed, and UniProtKB/TrEMBL, which is automatically annotated and not reviewed. UniRef (UniProt Reference Clusters) are databases providing clustered sets of sequences from UnitProtKB and UniProt archives. UniParc (UniProt Archive) is a comprehensive repository. Finally, UniMES (UniProt Metagenomic and Environmental Sequences) is a repository developed for metagenormic and environmental data. It is primarily supported by a National Institutes of Health grant.</t>
  </si>
  <si>
    <t>Electrophysiology, Biomedical materials, Neurobiology</t>
  </si>
  <si>
    <t>http://www.birncommunity.org/resources/data/</t>
  </si>
  <si>
    <t>Open to groups within the biomedical research community, see http://www.birncommunity.org/working-with-birn/faq/ for details and contact info.</t>
  </si>
  <si>
    <t>BIRN is a national initiative to advance biomedical research through data sharing and online collaboration. It supports multi-site, and/or multi-institutional, teams by enabling researchers to share significant quantities of data across geographic distance and/or incompatible computing systems.  BIRN offers a library of data-sharing software tools specific to biomedical research, best practice references, expert advice and other resources.</t>
  </si>
  <si>
    <t>Political science, Census districts--Australia, Demography, Census, Economics, Social sciences</t>
  </si>
  <si>
    <t>http://www.ada.edu.au/</t>
  </si>
  <si>
    <t>Open; http://www.ada.edu.au/ada/data-deposit</t>
  </si>
  <si>
    <t>ADA provides a national service for the collection and preservation of computer readable data relating to social, political and economic affairs in Australia. It also plays an important role on behalf of the Australian Research Council (ARC) through the management and dissemination of ARC funded data collections arising from Discovery and Linkage grants.</t>
  </si>
  <si>
    <t>Government publications--United States, Unemployment, Labor market, Labor, Productivity, Employment, Economic statistics, Socio-economic status</t>
  </si>
  <si>
    <t>http://www.bls.gov/data/</t>
  </si>
  <si>
    <t>The U.S. Bureau of Labor Statistics collects, analyzes, and publishes reliable information on many aspects of the United States economy and society. They measure employment, compensation, worker safety, productivity, and price movements. This information is used by jobseekers, workers, business leaders, and others to assist them in making sound decisions at work and at home. Survey samples are designed through a scientific process to represent people and businesses in the United States. Statistical data covers a wide range of topics about the labor market, economy and society in the U.S.; subject areas include: Inflation &amp; Prices, Employment, Unemployment, Pay &amp; Benefits, Spending &amp; Time Use, Productivity, Workplace Injuries, International, and Regional Resources. Data is available in multiple formats including charts and tables as well as Bureau of Labor Statistics publications.</t>
  </si>
  <si>
    <t>Genomes, Molecular biology, Biotechnology, Nucleotide sequence</t>
  </si>
  <si>
    <t>http://www.ncbi.nlm.nih.gov/RefSeq/</t>
  </si>
  <si>
    <t>Open-citation information on main page</t>
  </si>
  <si>
    <t>Membership in the International Nucleotide Sequence Database Collaboration (INSDC) or authoritative groups- http://www.ncbi.nlm.nih.gov/RefSeq/update.cgi</t>
  </si>
  <si>
    <t>The Reference Sequence database provides explicitly linked nucleotide and protein sequences, as well as comprehensive and annotated sequence sets with genomic DNA, proteins and transcripts. Users have access to a wealth of resources for gene identification, comparative analysis and genome research. Reference Sequences are available for naturally occurring DNA, RNA and protein sequences in organic species worldwide.</t>
  </si>
  <si>
    <t>Observatories, Planetary scientists, Astrophysics, Space sciences, Physics, Meteoritic hypothesis, Astronomy</t>
  </si>
  <si>
    <t>http://adswww.harvard.edu/</t>
  </si>
  <si>
    <t>open for personal use only- http://doc.adsabs.harvard.edu/abs_doc/help_pages/overview.html#use</t>
  </si>
  <si>
    <t>SAO/NASA Astrophysics Data System (ADS) is operated by the Smithsonian Astrophysical Observatory as a data portal serving researchers in Physics and Astronomy. The ADS supports three bibliographic databases with over 9.4million records which include full-text scans of astronomical literature. Users can browse or search these databases using a full-text search interface and advanced query forms. Also accessible are over 9million additional external records maintained by collaborative institutions. ADS also provides a free update service to notify subscribers of recent technical literature in the Astronomy and Physics fields.</t>
  </si>
  <si>
    <t>Climate, Universe, Galaxies, Geology, Ecosystem management, Global Climate Observing System, Solar system, Earth, Earth sciences, Matter, Education</t>
  </si>
  <si>
    <t>http://www.dlese.org/library/index.jsp</t>
  </si>
  <si>
    <t>Open: DLESE encourages library users, community members and resource developers to contribute to the library. Use http://www.dlese.org/suggest/resources/ to enter suggested resource.</t>
  </si>
  <si>
    <t>The Digital Library for Earth System Education (DLESE) is a geoscience community resource that supports teaching and learning about the Earth system. It is funded by the National Science Foundation and is being built by a community of educators, students, and scientists to support Earth system education at all levels and in both formal and informal settings. DLESE provides teaching and learning resources for educators including: lesson plans, scientific data, visualizations, interactive computer models, and virtual field trips.</t>
  </si>
  <si>
    <t>Virology, Evolution (Biology), Paleontology, Biology, Botany, Ichthyology, Phylogeny, Ecology, Bioinformatics, Marine biology, Conservation biology, Paleobiogeography, Mycology, Biodiversity, Genetics, Epidemiology, Physical sciences, Medicine, Evolution, Paleobiology, Animal behavior, Wildlife management, Sociobiology, Herpetology, Entomology, Psychology</t>
  </si>
  <si>
    <t>http://datadryad.org/</t>
  </si>
  <si>
    <t>Creative Commons Zero; http://www.datadryad.org/using</t>
  </si>
  <si>
    <t>Accepting data for deposit; http://datadryad.org/depositing</t>
  </si>
  <si>
    <t xml:space="preserve">Dryad is an international repository of data underlying peer-reviewed articles in the basic and applied biosciences. Dryad enables scientists to validate published findings, explore new analysis methodologies, repurpose data for research questions unanticipated by the original authors, and perform synthetic studies. The repository is being developed at the National Center for Evolutionary Synthesis [NESCent] and the University of North Carolina Metadata Research Center, in collaboration with many partner journals and societies.   </t>
  </si>
  <si>
    <t>Population, Health surveys, Surveys, South Africa, Census, Demographic surveys</t>
  </si>
  <si>
    <t>http://www.datafirst.uct.ac.za/</t>
  </si>
  <si>
    <t>The data may be reused for research</t>
  </si>
  <si>
    <t>Data deposits are accepted if these can be shared for research</t>
  </si>
  <si>
    <t>DataFirst primarily contains unit record data from survey research, specifically of South Africa and the African region. Over 100 datasets are available publicly, many from Statistics South Africa. Time coverage is from 1970 to present.</t>
  </si>
  <si>
    <t>Diseases, Health status indicators--United States, Health, Medical care, Health service areas, Health status indicators</t>
  </si>
  <si>
    <t>http://www.cdc.gov/nchs/index.htm</t>
  </si>
  <si>
    <t>The NCHS collects data from birth and death records, medical records, interview surveys, direct physical exams, and laboratory texting to document the health status of the population; identify disparities in health status and health care use by various population characteristics; monitor trends in health status; identify health problems; support biomedical and health services research; and evaluate the impact of health policies and programs. Its primary mission is to provide the statistical information that can guide and inform policies and actions to improve health in the American population.</t>
  </si>
  <si>
    <t>Radiochemistry--Research, Uranium, Plutonium in the body, Thorium, Americium, Transuranium elements in the body, Actinide elements, Radiobiology--Research</t>
  </si>
  <si>
    <t>http://www.ustur.wsu.edu/</t>
  </si>
  <si>
    <t>Open to qualified radiobiology researchers and scientists</t>
  </si>
  <si>
    <t>The United States Transuranium &amp; Uranium Registries (USTUR) is a research program studying actinide elements deposited in the human body in people with measurable, documented exposure to uranium, plutonium, americium and thorium. USTUR studies the biokenetics, dosimetry and possible biological effects of actinides in the human body through post-mortem examination of organs from volunteer donors with documented intake of radionuclides. USTUR data is utilized by scientists interested in studying tissue doses, actinide deposition in the human body, health effects, and related topics as well as committees of the National Council on Radiation Protection and Measurements (NCRP) and the International Commission on Radiological Protection (ICRP). USTUR houses the National Human Radiobiological Tissue Repository (NHRTR) which contains frozen tissues, tissue solutions, microscope slides, and paraffin blocks that were collected by the USTUR at the autopsy of workers with documented intakes of plutonium, americium, uranium, and thorium. The USTUR database contains an inventory of NHRTR samples containing plutonium, uranium, and americium. Information about thorotrast-injected donors includes amount injected, age at injection, autopsy reports, and radiochemical analytical results. The radiation doses to the radium dial painters before death and autopsy were determined by whole body counting and radon exhalation measurements. These samples are made available to qualified scientists for further research. USTUR previously housed the National Radiobiology Archives which have since been transferred to Northwestern University in Chicago, Illinois.</t>
  </si>
  <si>
    <t>Genomics, Phylogeny, Bioinformatics, DNA, Plasmids, Nucleotide sequence, Chloroplasts</t>
  </si>
  <si>
    <t>http://www.ncbi.nlm.nih.gov/proteinclusters</t>
  </si>
  <si>
    <t>The Entrez Protein Clusters database contains annotation information, publications, structures and analysis tools for related protein sequences encoded by complete genomes. The data available in the Protein Clusters Database is generated from prokaryotic genomic studies and is intended to assist researchers studying micro-organism evolution as well as other biological sciences.  Available genomes include plants and viruses as well as organelles and microbial genomes.</t>
  </si>
  <si>
    <t>Health, International finance, Poverty, Banks and banking, Development economics, Human capital, Productivity, Statistics, Public administration, International organization, Developing countries, Finance, Debt, Economics, Gender, Macroeconomics</t>
  </si>
  <si>
    <t>http://data.worldbank.org/data-catalog/</t>
  </si>
  <si>
    <t>Open http://data.worldbank.org/summary-terms-of-use</t>
  </si>
  <si>
    <t>The World Bank Data Catalog supports the mission of the World Bank to reduce poverty and support development in economically and politically unstable countries by providing access to datasets containing research results and comprehensive, downloadable indicators about development in countries around the globe.
World Bank offer support to developing countries through policy advice, research and analysis, and technical assistance. Their analytical work often underpins World Bank financing and helps inform developing countries' own investments.  The World Bank's Open Data initiative is intended to provide all users with access to World Bank data. The data catalog is a listing of available World Bank datasets, including databases, pre-formatted tables, reports, and other resources.</t>
  </si>
  <si>
    <t>Giant stars, Inner planets, Outer planets, Protostars, Sun, Elliptical galaxies, Dwarf planets, Neutron stars, Stellar associations, Spiral galaxies, Nebulae, Early stars, Planetary rings, Low mass stars, Galaxies, Planetary nebulae, Seyfert galaxies, Dwarf galaxies, Supermassive stars, Radio galaxies, Magnetic stars, Active galaxies, Solar system, Dwarf stars, Stars, Subgiant stars, Planets, Meteors, Circumstellar matter</t>
  </si>
  <si>
    <t>http://hubblesite.org/gallery/</t>
  </si>
  <si>
    <t>Open; see http://hubblesite.org/about_us/copyright.php for more information</t>
  </si>
  <si>
    <t>The HubbleSite Gallery contains a collection of images taken from the Hubble Telescope. The collection includes images of planets, stars, nebulae, galaxies, and solar systems.</t>
  </si>
  <si>
    <t>Sediments (Geology), Analytical geochemistry, Geochemistry, Minerals, Petrology, Hydrothermal vents, Geology, Geological specimens, Rocks</t>
  </si>
  <si>
    <t>www.earthchem.org</t>
  </si>
  <si>
    <t>EarthChem develops and operates digital data collections that include analytical data (major oxides, trace elements, stable and radiogenic isotope ratios, analytical ages) for whole rocks, volcanic glasses, minerals, melt inclusions, sediment samples, and hydrothermal springs and plumes. Metadata about the samples and methods are included as well as the measured analytical values.</t>
  </si>
  <si>
    <t>Climate and civilization, Meteorology, Temperature, Ecology, Climatology, Atmosphere, Climate, Precipitation (Meteorology), Humidity</t>
  </si>
  <si>
    <t>http://sdwebx.worldbank.org/climateportal/index.cfm</t>
  </si>
  <si>
    <t>The CCKP serves as an online tool for access to comprehensive global, regional, and country climate change and development data. It contains environmental, disaster risk, and socio-economic datasets; synthesis products; and links to other resources and tools.</t>
  </si>
  <si>
    <t>Functional genomics, Gene expression</t>
  </si>
  <si>
    <t>http://www.ebi.ac.uk/arrayexpress/</t>
  </si>
  <si>
    <t>See FAQ  for details [http://www.ebi.ac.uk/fg/doc/help/faq.html], such as doing file downloads from Array Express http://www.ebi.ac.uk/fg/doc/help/FTP_archives.html</t>
  </si>
  <si>
    <t>To submit data to ArrayExpress, see http://www.ebi.ac.uk/fg/submissions_overview.html</t>
  </si>
  <si>
    <t>The ArrayExpress Archive is a database of functional genomics experiments including gene expression where you can query and download data collected to MIAME and MINSEQE standards. Gene Expression Atlas contains a subset of curated and re-annotated Archive data which can be queried for individual gene expression under different biological conditions across experiments.</t>
  </si>
  <si>
    <t>Planetary scientists, Planetary rings, Comets, Solar wind, Solar system, Asteroids, Geological surveys</t>
  </si>
  <si>
    <t>http://pds.nasa.gov/</t>
  </si>
  <si>
    <t>The PDS archives and distributes scientific data from the National Aeronautics and Space Administration's (NASA) planetary missions, astronomical observations, and laboratory measurements. The PDS is sponsored by NASA's Science Mission Directorate. Its purpose is to ensure the long-term usability of NASA data and to stimulate advanced research. All PDS-produced products are peer-reviewed, well-documented, and easily accessible via a system of online catalogs that are organized by planetary disciplines. PDS is comprised of a federation of eight teams--called nodes--geographically distributed around the U.S. Five are science discipline nodes, focusing on Atmospheres, Geosciences, Planetary Plasma Interactions, Rings and Small Bodies. Three nodes are considered support nodes; these are the engineering node, the imaging node and the navigation and ancillary data node. Additionally, there is special support for the Geosciences and Atmospheres nodes provided by a Radio Science specialist.</t>
  </si>
  <si>
    <t>Historical geography, Economic history, City planning, Statistics, Satellite image maps, Zoning</t>
  </si>
  <si>
    <t>http://www.sharegeo.ac.uk/</t>
  </si>
  <si>
    <t>https://www.sharegeo.ac.uk/password-login</t>
  </si>
  <si>
    <t>Funded by the Joint Information Systems Committee (JISC), ShareGeo Open is an open source database containing geospatial datasets from Scotland and the United Kingdom as well as a few locations around the world. Users can browse and download data for personal and instructional use as well as contribute to the database in a number of formats. ShareGeo contains data in charts and tables as well as satellite photographs and maps. ShareGeo Open was developed as part of EDINA's continuing goal to ensure continuity of access to data for the UK academic and education sector. The availability of national coverage core data licensed under open data licenses creates a framework under which the sharing of derived data is permitted. ShareGeo Open provides the infrastructure to enable that data sharing. All contributed materials have a record containing an abstract as well as source of the information and the name of the depositor.</t>
  </si>
  <si>
    <t>Chemicals--Properties</t>
  </si>
  <si>
    <t>http://www.chemsynthesis.com/</t>
  </si>
  <si>
    <t>Info on physical properties, synonym names, CAS registry numbers, and synthesis references can be submitted to chembase@chemsynthesis.com [see http://www.chemsynthesis.com/about.html]</t>
  </si>
  <si>
    <t>ChemSynthesis is a freely accessible database of chemicals. This website contains substances with their synthesis references and physical properties such as melting point, boiling point and density. There are currently more than 40,000 compounds and more than 45,000 synthesis references in the database.  Browsable by journal, compound class, or functional group with CAS and EINECS number databases, as well as, text and structure search options.</t>
  </si>
  <si>
    <t>Immunogenetics, Bioinformatics, Histocompatibility, Gene mapping</t>
  </si>
  <si>
    <t>http://www.ebi.ac.uk/imgt/hla/</t>
  </si>
  <si>
    <t>Open-http://www.ebi.ac.uk/imgt/hla/citations.html</t>
  </si>
  <si>
    <t>Accepting data for deposit-http://www.ebi.ac.uk/imgt/hla/subs/submit.html</t>
  </si>
  <si>
    <t>IMGT/HLA is a specialist database containing human major histocompatibility complex sequences and is a part of the international ImMunoGeneTics project. Users can search the cell database using complex queries or browse ambiguous cell typings as well as the HLA dictionary.</t>
  </si>
  <si>
    <t>Marine ecology, Ocean, Geophysical surveys</t>
  </si>
  <si>
    <t>http://www.bodc.ac.uk/</t>
  </si>
  <si>
    <t>License ; See https://www.bodc.ac.uk/data/where_to_find_data/ for details.</t>
  </si>
  <si>
    <t>See https://www.bodc.ac.uk/data/data_submission/ for info on summitting data.</t>
  </si>
  <si>
    <t>BODC holds wealth of publicly accessible marine data collected using a variety of instruments and samplers and collated from many sources. They handle biological, chemical, physical and geophysical data and their databanks contain measurements of nearly 22,000 different oceanographic variables.</t>
  </si>
  <si>
    <t>Chromatin, Genomics, Genome mapping, Bioinformatics, Histones, DNA, Gene amplification</t>
  </si>
  <si>
    <t>http://www.ncbi.nlm.nih.gov/epigenomics</t>
  </si>
  <si>
    <t>Open- http://ww2.drugabuse.gov/about/roadmap/epigenomics/data_access_policies.html</t>
  </si>
  <si>
    <t>NA-Data upload feature to be implemented in the future</t>
  </si>
  <si>
    <t>The Epigenomics database provides genomics maps of stable and reprogrammable nuclear changes that control gene expression and influence health. Users can browse current epigenomic experiments as well as search, compare and browse samples from multiple biological sources in gene-specific contexts. Many epigenomes contain modifications with histone marks, DNA methylation and chromatin structure activity. NCBI Epigenomics database contains datasets from the NIH Roadmap Epigenomics Project.</t>
  </si>
  <si>
    <t>Atmospheric carbon dioxide, Carbon dioxide, Atmospheric radiation, Carbon cycle (Biogeochemistry), Solar radiation, Fossil fuels, Climate</t>
  </si>
  <si>
    <t>http://cdiac.ornl.gov/</t>
  </si>
  <si>
    <t>The Carbon Dioxide Information Analysis Center (CDIAC) is the primary climate-change data and information analysis center of the U.S. Department of Energy, and includes the World Data Center for Atmospheric Trace Gases.
CDIAC's data holdings include records of the atmospheric concentrations of carbon dioxide and other radiatively active gases; the role of the terrestrial biosphere and the oceans in the biogeochemical cycles of greenhouse gases; emissions of carbon dioxide from fossil-fuel consumption and land-use changes; long-term climate trends; the effects of elevated carbon dioxide on vegetation; and the vulnerability of coastal areas to rising sea level.
CDIAC provides data management support for major projects, including the AmeriFlux Network, continuous observations of ecosystem level exchanges of CO2, water, energy and momentum at different time scales for sites in the Americas; the Ocean CO2 Data Program of CO2 measurements taken aboard ocean research vessels; DOE-supported FACE experiments, which evaluate plant and ecosystem response to elevated CO2 concentrations, and NARSTO, which assesses ozone and fine particle processes in the troposphere over North America.
CDIAC is supported by DOE's Climate Change Research Division of the Office of Biological and Environmental Research.</t>
  </si>
  <si>
    <t>Gamma ray bursts, Gamma ray astronomy, Double stars, X-ray bursts, X-ray astronomy, X-ray binaries, Astronomy, X-ray sources, Galactic, Space astronomy, Wavelengths, Extreme ultraviolet lithography</t>
  </si>
  <si>
    <t>http://heasarc.gsfc.nasa.gov/</t>
  </si>
  <si>
    <t>Open; http://heasarc.gsfc.nasa.gov/docs/heasarc/heasarc_req.html for more information</t>
  </si>
  <si>
    <t>The primary archive for high-energy astronomy missions, High Energy Astrophysics Science Archive Research Center provides data from a variety of space-based observatories related to extreme ultravoilet, X-ray, and gamma-ray wavelengths. Its aims include maintaining and disseminating data from high energy astrophysics and cosmic microwave background missions, maintaining and providing necessary expertise for processing and interpreting the data, and provide catalogs of observations and ancillary information for the data.</t>
  </si>
  <si>
    <t>Tobacco use, Health services accessibility, Medical care, Drug abuse, Medical care surveys, Alcoholism, Substance abuse, Inhalant abuse, Health services accessibility--United States, Nicotine addiction</t>
  </si>
  <si>
    <t>http://www.icpsr.umich.edu/icpsrweb/HMCA/index.jsp</t>
  </si>
  <si>
    <t>The HMCA archives the data from the largest health and health care philanthropy in the United States, the Robert Wood Johnson Foundation, and has a primary goal of understanding health and health care in the US. The data it contains are collected from research projects funded by the RWJF. The data covers topics like health care professionals and organizations, access to medical care, substance abuse, and health care delivery.</t>
  </si>
  <si>
    <t>Plant phenology, Botany, Plant morphology, Plant physiology, Plant anatomy</t>
  </si>
  <si>
    <t>http://www.try-db.org/TryWeb/index.html</t>
  </si>
  <si>
    <t>Request</t>
  </si>
  <si>
    <t>Owner of the original data or a designated representative of all individual contributors in a collective dataset.</t>
  </si>
  <si>
    <t xml:space="preserve">TRY is a network of vegetation scientists headed by
DIVERSITAS, IGBP, iDiv, the Max Planck Institute for Biogeochemistry
and an international Advisory Board. The database is a global archive of plant traits. It contains 3 million trait records for 750 traits of 1 million individual plants, representing 69,000 plant species. About half of the data are geo-referenced, providing a global coverage of more than 8000 measurement sites. </t>
  </si>
  <si>
    <t>Jews--Canada, Jews--United States, Jews, Demography</t>
  </si>
  <si>
    <t>http://www.jewishdatabank.org/</t>
  </si>
  <si>
    <t>Open; http://www.jewishdatabank.org/termsofuse.asp</t>
  </si>
  <si>
    <t>Archives and makes available electronically questionnaires, reports and data files from the National Jewish Population Surveys (NJPS) of 1971, 1990 and 2000-01. It is provides access to other national Jewish population reports, Jewish population statistics and approximately 200 local Jewish community studies from the major Jewish communities in North America.</t>
  </si>
  <si>
    <t>Transferases, Lyases, Bioinformatics, Hydrolases, Isomerases, Enzymes, Molecular biology, Oxidoreductases, Test anxiety, Ligases, Biochemistry</t>
  </si>
  <si>
    <t>http://www.ebi.ac.uk/intenz/</t>
  </si>
  <si>
    <t>Open- http://www.ebi.ac.uk/intenz/downloads.jsp</t>
  </si>
  <si>
    <t>Accepting data for deposit- http://www.ebi.ac.uk/intenz/advice.jsp</t>
  </si>
  <si>
    <t>IntEz contains the recommendation of the Nomenclature Committee of the International Union of Biochemistry and Molecular Biology on the nomenclature and classification of enzyme-catalyzed reactions. Users can browse by enzyme classification or use advanced search options to search enzymes by class, subclass and sub-subclass information.</t>
  </si>
  <si>
    <t>http://www.dans.knaw.nl/en/</t>
  </si>
  <si>
    <t>Promotes sustained access to digital research data relating to scientific databases and e-publications</t>
  </si>
  <si>
    <t>Biology, Agriculture, Geology, Environmental sciences, Oceanography</t>
  </si>
  <si>
    <t>http://gcmd.gsfc.nasa.gov/KeywordSearch/Home.do?Portal=wdc&amp;MetadataType=0</t>
  </si>
  <si>
    <t>Accepting data for deposit (registration required) - http://gcmd.nasa.gov/User/authoring.html</t>
  </si>
  <si>
    <t>World Data Center provides access to climate data, earth science and biological topics as a portal of the Global Change Master Directory, a NASA data initiative.</t>
  </si>
  <si>
    <t>Immune system, Bioinformatics, Genetics, Molecular biology, Chromosome polymorphism</t>
  </si>
  <si>
    <t>http://www.ebi.ac.uk/ipd/</t>
  </si>
  <si>
    <t>Established by the HLA Informatics Group of the Anthony Nolan Research Institute, IPD provides a centralised system for studying the immune system's polymorphism in genes. It provides access to information related to the sequences of human Killer-cell Immunoglobulin-like Receptors (KIR), sequences of the major histocompatibility complex in a number of species, human platelet antigens (HPA), and tumour cell lines.</t>
  </si>
  <si>
    <t>Observatories, Trigonometrical functions, Spectroscopic imaging, Astronomical instruments, Astrophysics, Astrographic catalog and chart, Solar system, Space sciences, Astronomy, Photometry</t>
  </si>
  <si>
    <t>http://dbc.nao.ac.jp/</t>
  </si>
  <si>
    <t>Open for academic research and educational purposes only</t>
  </si>
  <si>
    <t>The Astronomical Data Archives Center (ADAC) provides access to astronomical data from all over the world with links to online data catalogs, journal archives, imaging services and data archives. Users can access the VizieR catalogue service as well as the Hubble Ultra Deep Field Data by requesting password access. ADAC also provides access to the SMOKA public science data obtained through the Subaru Telescope in Hawaii as well as Schmidt Telescope at the University of Tokyo &amp; MITSuME and KANATA Telescope at Higashi-Hiroshima Observatory. Users may need to contact the ADAC for password access or create user accounts for the various data services accessible through the ADAC site.</t>
  </si>
  <si>
    <t>Decorative arts, Artists, Performing arts, Theater, Folk art, Arts, Performance art, Culture--Economic aspects, Cultural policy, Music, Literary art, Media coverage of . . ., Cultural awareness, Opera, Art--Economic aspects, Architecture, Multimedia (Art)</t>
  </si>
  <si>
    <t>http://www.cpanda.org/cpanda/</t>
  </si>
  <si>
    <t>Non-commercial uses; see http://www.cpanda.org/cpanda/about/policies#data for more information</t>
  </si>
  <si>
    <t>Open; see http://www.cpanda.org/cpanda/help for more information</t>
  </si>
  <si>
    <t>CPANDA strives to acquire, archive, document, and preserve data sets on topics in art and cultural policy, including arts funding, arts education, the arts and economic development, public participation in the arts, and attitudes towards the arts. Data is provided in a user-friendly format for scholars, journalists, policy makers, artists, and cultural organizations.</t>
  </si>
  <si>
    <t>Protein-protein interactions, Proteins--Research, Amino acids, Amino acid sequence</t>
  </si>
  <si>
    <t>http://www.ebi.ac.uk/pride/</t>
  </si>
  <si>
    <t>PRIDE aims to provide a public repository for protein, peptide identifications, the evidence to support those identifications, and details about post-translational modifications. PRIDE is centralized and standards compliant.</t>
  </si>
  <si>
    <t>Space sciences, Astronomy</t>
  </si>
  <si>
    <t>http://skyview.gsfc.nasa.gov/</t>
  </si>
  <si>
    <t>SkyView is a virtual observatory online generating images of any part of the sky at wavelengths in all regimes, from Radio to Gamma-Ray., from a static image database. It is designed to be a quick-look to see the sky.</t>
  </si>
  <si>
    <t>Documents libraries, Photographs, Genealogical libraries</t>
  </si>
  <si>
    <t>http://www.archives.gov/</t>
  </si>
  <si>
    <t>Open - more than 95 percent of the records in the National Archives are declassified, meaning they are available to all researchers.Anyone over the age of 14 with valid identification can conduct research in any of the NARA facilities.</t>
  </si>
  <si>
    <t>The National Archives and Records Administration (NARA) is the governmental agency that preserves and maintains the collection of documents that record important events in American history.  The NARA preserves the materials and makes them available for research.  An estimated 1%-3% of all documents and materials created in the course of business by the U.S. government are deemed important enough for legal or historical reasons that they are kept in the archive.  Many of the records in the National Archives are available on microfilm, and more than 124,000 digital images of documents can be seen through NARA's Archival Research Catalog (ARC).</t>
  </si>
  <si>
    <t>Planetary scientists, Astrophysics, Solar system, Space sciences, Astronomy</t>
  </si>
  <si>
    <t>http://nssdc.gsfc.nasa.gov/</t>
  </si>
  <si>
    <t>open- http://nssdc.gsfc.nasa.gov/nssdc/obtaining_data.html</t>
  </si>
  <si>
    <t>Accepting data for submission from individuals and projects meeting specified criteria- http://nssdc.gsfc.nasa.gov/nssdc/submitting_data.html</t>
  </si>
  <si>
    <t>The National Space Science Data Center (NSSDC) is the National Aeronautics and Space Administration's (NASA) permanent archive for space science mission data. Users can browse data from space science disciplines such as Universe Exploration, Heliophysics and Solar System Exploration. The database also contains an Image Resources section with access to a variety of NASA images. Available data includes NASA press releases regarding ongoing projects as well as directories, catalogs and access to widely distributed and archived space science data. The NSSDC Master Catalog contains multiple interfaces to query data by Spacecraft, Experiment, Data Collection, Lunar and Planetary Maps or Events as well as Publications and Personnel.</t>
  </si>
  <si>
    <t>Earthquakes, Tomography, Seismology, Seismic arrays, Earth sciences, Gravitational waves, Geophysical surveys</t>
  </si>
  <si>
    <t>http://www.iris.edu/hq/</t>
  </si>
  <si>
    <t>Open- http://www.iris.edu/hq/publications/iris_citations</t>
  </si>
  <si>
    <t>Accepting data for deposit- http://www.iris.edu/data/</t>
  </si>
  <si>
    <t>The mission of the IRIS Consortium is to facilitate and conduct geophysical investigations of seismic activities and sources using geophysical methods and to promote the exchange of data and knowledge through standard network operations and data formats as well as free and unrestricted data access. Users can access annual reports as well as publications and datasets including seismograms, historical data, and seismic event data through the Data Management Center. IRIS is supported by the National Science Foundation as well as by private foundations and federal agencies.</t>
  </si>
  <si>
    <t>Minerals, Mineralogy</t>
  </si>
  <si>
    <t>http://rruff.geo.arizona.edu/AMS/amcsd.php</t>
  </si>
  <si>
    <t>AMCSED is an interface to a crystal structure database that includes every structure published in the American Mineralogist, The Canadian Mineralogist, European Journal of Mineralogy and Physics and Chemistry of Minerals, as well as selected datasets from other journals. The database is maintained under the care of the Mineralogical Society of America and the Mineralogical Association of Canada, and financed by the National Science Foundation.</t>
  </si>
  <si>
    <t>Population, Transportation, Health, Agriculture, Atmosphere, Climate, Census districts--United States--Maps, Ocean, Economics, Geophysical surveys</t>
  </si>
  <si>
    <t>http://geo.data.gov/geoportal/</t>
  </si>
  <si>
    <t>Geo.Data.Gov provides access to maps and government geospatial data. The site currently provides access to over 400,000 datasets from multiple government agencies within the Federal government. Geo.Data.Gov is a part of the Data.gov platform and promotes reuse of architectural standards and technology as well as an increased access to geospatial data and government-to-citizen communication. Users can browse raw data as well as collected datasets by content and topic category or search for specific datasets by topic and location.</t>
  </si>
  <si>
    <t>Transgender people, Sexual minorities, Gay and lesbian studies, Health, Lesbians, Transsexuals, Gay men, Homosexuality, Transvestites</t>
  </si>
  <si>
    <t>http://www.icpsr.umich.edu/icpsrweb/FENWAY/</t>
  </si>
  <si>
    <t>The Center for Population Research in LGBT Health aims to assist in the understanding and improvement of the health of sexual and gender minorities through collaborative research and education programs. They provide public access to the data archive focused on LGBT health concerns supports research to fill knowledge gaps related to such populations.</t>
  </si>
  <si>
    <t>http://www.ncbi.nlm.nih.gov/omim</t>
  </si>
  <si>
    <t>Open- http://omim.org/copyright</t>
  </si>
  <si>
    <t>OMIM contains authoritative medical data on all known mendelian disorders as well as full-text and referenced overviews on the relationship between phenotype and genotype. Users can search the OMIM database by chromosome as well as narrow their search results by known gene sequences, phenotypes and gene map locus; as well as searching using only clinical synopses containing any combination of 22 specified criteria. The information contained in OMIM is available to download for personal, educational and research uses.</t>
  </si>
  <si>
    <t>Surveys, Democracy, Political science, Elections, Social sciences</t>
  </si>
  <si>
    <t>http://www.csds.in/data_unit.htm</t>
  </si>
  <si>
    <t>The CSDS Data Unit also holds a number of secondary data sets, specially on elections in India. It provides a unique combine of survey and aggregate data sets, which may constitute the largest social scientific survey data on political behaviour and attitudes outside of the US and Western Europe. Covers 1965 to present.</t>
  </si>
  <si>
    <t>Polymorphism (Crystallography), Crystallography, Organic compounds, Crystals--Models</t>
  </si>
  <si>
    <t>http://www.crystallography.net/</t>
  </si>
  <si>
    <t>The Crystallography Database is an open-access collection of crystal structures of organic, inorganic, metal-organic compounds and minerals, excluding biopolymers.</t>
  </si>
  <si>
    <t>Bibliometrics, Information modeling, Information science</t>
  </si>
  <si>
    <t>http://sdb.cns.iu.edu/</t>
  </si>
  <si>
    <t xml:space="preserve">The Scholarly Database (SDB) at Indiana University aims to serve researchers and practitioners interested in the analysis, modeling, and visualization of large-scale scholarly datasets.  The online interface at http://sdb.cns.iu.edu provides access to four datasets: MEDLINE papers, U.S. Patent and Trademark Office patents (USPTO), National Science Foundation (NSF) funding, and National Institutes of Health (NIH) funding - over 25 million records in total.  Users can register for free to cross-search these databases and to download result sets as dumps for scientometrics research and science policy practice. </t>
  </si>
  <si>
    <t>Genomics, Eukaryotic cells, Chromosomes, Bioinformatics, DNA data banks, Proteins--Analysis</t>
  </si>
  <si>
    <t>http://www.ensembl.org</t>
  </si>
  <si>
    <t>Accepting data for deposit- http://useast.ensembl.org/info/website/upload/index.html</t>
  </si>
  <si>
    <t>Ensembl provides access to genome databases containing data for vertebrates as well as other eukaryotic species. Users can browse or search genomes as well as DNA and protein sequences. The site also links to the Ensembl blog with updates on new species and sequences as they are added to the database.</t>
  </si>
  <si>
    <t>Power resources, Solar energy, Engineering, Renewable energy sources, Fossil fuels, Energy policy</t>
  </si>
  <si>
    <t>http://www.osti.gov/dataexplorer/index.html</t>
  </si>
  <si>
    <t>Open:  All of the collections are available for free access, although some require password registration.</t>
  </si>
  <si>
    <t>The DOE Data Explorer is an information tool to help find collections of scientific research data, both text and non-text.  Datasets such as computer simulations, numeric data files, figures and plots, interactive maps, multimedia, and scientific images are included.  The DOE Data Explorer (DDE) includes a database of citations prepared by the Office of Scientific and Technical Information (OSTI) based on the information found at various data-hosting websites, as well as an optional search which retrieves related, individual datasets from the Energy Citations Database (ECD).</t>
  </si>
  <si>
    <t>Genomics, Bioinformatics, DNA, Gene expression, RNA</t>
  </si>
  <si>
    <t>http://www.ncbi.nlm.nih.gov/geoprofiles</t>
  </si>
  <si>
    <t>Open-http://www.ncbi.nlm.nih.gov/geo/info/linking.html</t>
  </si>
  <si>
    <t>Accepting data for submission-http://www.ncbi.nlm.nih.gov/geo/info/submission.html</t>
  </si>
  <si>
    <t>The Gene Expression Omnibus (GEO) database stores individual gene expression profiles from NCBI databases and is searchable by gene annotation as well as gene profile characteristics. GEO archives microarray and next-generation sequencing as well as other forms of genomic data submitted by researchers within the scientific community.</t>
  </si>
  <si>
    <t>Population, International finance, Agriculture, World health, Statistics, International organization, Socio-economic status, Economics</t>
  </si>
  <si>
    <t>http://data.un.org/</t>
  </si>
  <si>
    <t>The United Nations Data (UND) site provides access to 33 databases and over 60million records. Databases include datasets on Energy Statistics, International Finances, The State of the World's Children, and World Contraceptive Use; among many other global social, environmental and economic subjects. Operated by the UN Statistics Division, UND supports the mission and commitment of the Statistics Division to the advancement of the global statistical system. Through the UND collected global statistical information is disseminated, and standards and norms are developed for statistical activities. The UND supports countries' efforts to strengthen their national statistical systems and facilitates coordination of international statistical activities.</t>
  </si>
  <si>
    <t>Eukaryotic cells, Phenotype, Genomes, DNA, Homology (Biology), Amino acid sequence</t>
  </si>
  <si>
    <t>http://www.ncbi.nlm.nih.gov/homologene</t>
  </si>
  <si>
    <t>The HomoloGene database provides a system for the automated detection of homologs among annotated genes of genomes across multiple species. These homologs are fully documented and organized by homology group. HomoloGene processing uses proteins from input organisms to compare and sequence homologs, mapping back to corresponding DNA sequences.</t>
  </si>
  <si>
    <t>Genomics, Bioinformatics, DNA, Gene mapping</t>
  </si>
  <si>
    <t>http://www.ncbi.nlm.nih.gov/genome</t>
  </si>
  <si>
    <t>Accepting data for submission- http://www.ncbi.nlm.nih.gov/genbank/submit.html</t>
  </si>
  <si>
    <t>The Genome database contains annotations and analysis of eukaryotic and prokaryotic genomes, as well as tools that allow users to compare genomes and gene sequences from humans, microbes, plants, viruses and organelles. Users can browse by organism, and view genome maps and protein clusters.</t>
  </si>
  <si>
    <t>Crystallography--Data processing, Crystallography--Computer programs, Chemical processes, Molecular structure, Crystallographers</t>
  </si>
  <si>
    <t>http://www.reciprocalnet.org/</t>
  </si>
  <si>
    <t>crystallographic service facilities are encouraged to join the Reciprocal Net-http://www.reciprocalnet.org/networkinfo/howtojoin.html</t>
  </si>
  <si>
    <t>The Reciprocal Net is a distributed database used by research crystallographers to store information about molecular structures; much of the data is available to the general public. The Reciprocal Net project is still under development. Currently, there are 18 participating crystallography laboratories online. The project is funded by the National Science Foundation (NSF) and part of the National Science Digital Library. The contents of this collection will come principally from structures contributed by participating crystallography laboratories, thus providing a means for teachers, students, and the general public to connect better with current chemistry research. The Reciprocal Net's emphasis is on obtaining structures of general interest and usefulness to those several classes of digital library users.</t>
  </si>
  <si>
    <t>Ecology, Ocean acidification, Marine biology, Biodiversity, Oceanography, Climate, Ocean, Marine ecosystem health</t>
  </si>
  <si>
    <t>http://www.bco-dmo.org/data</t>
  </si>
  <si>
    <t>Open; see http://www.bco-dmo.org/resources for information</t>
  </si>
  <si>
    <t>BCO-DMO provides access to data support the US JGOFS and US GLOBEC programs. It also serves those funded by the NSF Geosciences Directorate, Division of Ocean Sciences, Biological and Chemical Oceanography Programs, Office of Polar Programs, Antarctic Sciences, and the Organisms &amp; Ecosystems Program.</t>
  </si>
  <si>
    <t>Deep sea corals, Coral communities, Coral colonies, Marine biology, Oceanography, Deep-sea biology, Marine organisms</t>
  </si>
  <si>
    <t>http://ecoforecast.coral.noaa.gov/</t>
  </si>
  <si>
    <t>NOAA's ICON is a central location for data related to coral reefs.  Data is integrated near-real time and recent. ICON also provides ecological forecasts provided through artificial intelligence technology as they relate to the occurrence of specified environmental conditions as prescribed by modelers, oceanographers, and marine biologists.</t>
  </si>
  <si>
    <t>Species, Biology--Nomenclature, Phenotype, Proteins, Gene mapping</t>
  </si>
  <si>
    <t>http://www.ncbi.nlm.nih.gov/gene</t>
  </si>
  <si>
    <t>Open; http://www.ncbi.nlm.nih.gov/gene/about-generif for more information</t>
  </si>
  <si>
    <t>Integrating information from a variety of species, records in Gene include nomenclature, Reference Sequences, maps, pathways, variations, phenotypes, and links to genome-specific, phenotype-specific, and locus-specific resources.</t>
  </si>
  <si>
    <t>Space telescopes, Astronomical instruments, Aeronautics, Astronomy</t>
  </si>
  <si>
    <t>http://archive.stsci.edu/</t>
  </si>
  <si>
    <t>Open- http://archive.stsci.edu/data_use.html</t>
  </si>
  <si>
    <t>Accepting data for deposit from qualified researchers- http://archive.stsci.edu/guidelines.html</t>
  </si>
  <si>
    <t>MAST provides a variety of astronomical data archives with a focus on scientifically related data sets in the optical, ultraviolet and near-infrared portions of the spectrum. Users can access all MAST missions through the data interface, and cross-reference missions through use of the Cross Correlation search catalog to retrieve spectral and image data. MAST is a component of NASA's distributed Space Science Data Services.</t>
  </si>
  <si>
    <t>Glaciers, Climatology, Atmosphere, Plankton, Oceanography, Geographic information systems, Ocean</t>
  </si>
  <si>
    <t>http://www.nodc.noaa.gov/General/getdata.html</t>
  </si>
  <si>
    <t>Data from the National Ocean Data Center including the World Ocean Atlas, satellite data, World Ocean Database, and assorted processed and project data from NOAA and its research collaborators.</t>
  </si>
  <si>
    <t>Silicates, Crystallography, Zeolites, Sulfates, Phosphates, Fluorides</t>
  </si>
  <si>
    <t>http://www.crystallography.net/pcod/</t>
  </si>
  <si>
    <t>Accepting data for deposit- http://www.crystallography.net/pcod/upload.html</t>
  </si>
  <si>
    <t>The Predicted Crystallography Open Database (PCOD) contains inorganic compounds (silicates, phosphates, sulfates of Al, Ti, V, Ga, Nb, Zr, zeolites, fluorides, etc) predicted by various crystallography programs. These crystal structures are predicted and have not yet been observed. Predicted Crystalline structures can be viewed on the database as well as downloaded for later use. PCOD also provides access to the Predicted Powder Diffraction Database which contains powder diffraction patterns calculated from crystal structures within PCOD.</t>
  </si>
  <si>
    <t>Diseases, Public health, Psychiatric epidemiology, Mental health, Epidemiology, Clinical epidemiology, Mental illness</t>
  </si>
  <si>
    <t>http://www.icpsr.umich.edu/icpsrweb/CPES/</t>
  </si>
  <si>
    <t>Open; see http://www.icpsr.umich.edu/files/CPES/CPES%20Web%20Site%20Users%20Guide.pdf for information</t>
  </si>
  <si>
    <t>Combining the data collected in three different nationally representative surveys (National Comorbidity Survey Replication, National Survey of American Life, National Latino and Asian American Study), CPES provides access to information that relates to mental disorders among the general population. It also allows for research related to cultural and ethnic influences on mental health. Its primary goal is to collect data about the prevalence of mental disorders and their treatments in adult populations in the United States.</t>
  </si>
  <si>
    <t>Nucleic acids, Cryomicroscopy, Molecular structure, Proteins--Structure, X-ray crystallography, Molecular biology, Proteins, Oncogenes, Ribosomes--Structure</t>
  </si>
  <si>
    <t>http://www.rcsb.org</t>
  </si>
  <si>
    <t>Accepting deposits of validated data- http://deposit.rcsb.org/</t>
  </si>
  <si>
    <t>The Protein Data Bank (PDB) archive is the single worldwide repository of information about the 3D structures of large biological molecules, including proteins and nucleic acids. These are the molecules of life that are found in all organisms including bacteria, yeast, plants, flies, other animals, and humans. Understanding the shape of a molecule helps to understand how it works. This knowledge can be used to help deduce a structure's role in human health and disease, and in drug development. The structures in the archive range from tiny proteins and bits of DNA to complex molecular machines like the ribosome. RCSB PDB supports a website where visitors can perform simple and complex queries on the data, analyze, and visualize the results. The PDB was established in 1971 at Brookhaven National Laboratory and originally contained 7 structures. In 2003, the wwPDB was formed to maintain a single PDB archive of macromolecular structural data that is freely and publicly available to the global community. It consists of organizations that act as deposition, data processing and distribution centers for PDB data.</t>
  </si>
  <si>
    <t>Earthquake damage, Earthquakes, Seismites, Tsunamis, Tsunami damage, Earthquake hazard analysis, Seismology, Earthquake effects</t>
  </si>
  <si>
    <t>http://nees.org/</t>
  </si>
  <si>
    <t>The George E. Brown, Jr. Network for Earthquake Engineering Simulation (NEES) aims to assist in the development of innovations related to construction and design that minimizes or prevents damage during natural disasters such as earthquakes or tsunamis. The NEES provides access to 14 shared-use laboratories that support experimental work in such areas as geotechnical centrifuge research, shake table tests, large-scale structural testing, tsunami wave basin experiments, and field site research.</t>
  </si>
  <si>
    <t>Water, Hydrology, Seas, Ocean, Hydrography, Aquatic sciences</t>
  </si>
  <si>
    <t>http://his.cuahsi.org/</t>
  </si>
  <si>
    <t>Open; see http://his.cuahsi.org/datapublishers.html for information</t>
  </si>
  <si>
    <t>CUAHSI aims to assist the water science community in understanding the central role of water to life, Earth, and society, with a focus on water from bedrock to atmosphere and from the past into the future.</t>
  </si>
  <si>
    <t>Genome mapping, Bioinformatics, DNA data banks, Genetics, Nucleotide sequence</t>
  </si>
  <si>
    <t>http://www.ncbi.nlm.nih.gov/genbank</t>
  </si>
  <si>
    <t>Open- http://www.ncbi.nlm.nih.gov/genbank</t>
  </si>
  <si>
    <t>Accepting data for deposit by qualified researchers- http://www.ncbi.nlm.nih.gov/genbank/submit</t>
  </si>
  <si>
    <t>GenBank is an annotated collection of publicly available DNA sequences available through the National Center for Biotechnology Information databases. GenBank contains over 135,000,000 sequence records and is updated every two months. GenBank is part of the International Nucleotide Sequence Database Collaboration along with the DNA DataBank of Japan and the European Molecular Biology Laboratory.</t>
  </si>
  <si>
    <t>Viruses, Bacteria, Biodiversity, Animal diversity, Plant diversity, Microbial diversity</t>
  </si>
  <si>
    <t>http://www.gbif.org/</t>
  </si>
  <si>
    <t>GBIF provides free and open access to biodiversity data. Its aim is to provide this access to all countries, and it promotes the mobilization, access, discovery, and use of information regarding the occurrence of organisms across both time and planet.</t>
  </si>
  <si>
    <t>Bioinformatics</t>
  </si>
  <si>
    <t>http://www.reactome.org/</t>
  </si>
  <si>
    <t>Reactome is a manually curated, peer-reviewed pathway database, annotated by expert biologists and cross-referenced to bioinformatics databases. Its aim is to share information in the visual representations of biological pathways in a computationally accessible format. It is open-source and open access.</t>
  </si>
  <si>
    <t>College sports, Athletics, Sports</t>
  </si>
  <si>
    <t>http://www.icpsr.umich.edu/icpsrweb/NCAA/</t>
  </si>
  <si>
    <t>The NCAA Student-Athlete Experiences Data Archive provides access to data about student athletes. The data is used by college presidents, athletic personnel, faculty, student-athlete groups, media members, and researchers in looking at issues related to intercollegiate athletics and higher education.</t>
  </si>
  <si>
    <t>Medical care, Health behavior</t>
  </si>
  <si>
    <t>http://www.ahrq.gov/data/dataresources.htm</t>
  </si>
  <si>
    <t>USA</t>
  </si>
  <si>
    <t xml:space="preserve">AHRQ, an agency withing the U.S. Department of Health &amp; Human Services, offers robust data sources of interest to researchers, clinicians, policymakers or consumers. AHRQ supports research that helps people make more informed decisions and improves the quality of health care services      </t>
  </si>
  <si>
    <t>Nucleic acids, Fat, Lipids, Metals, Carbohydrates, Proteins</t>
  </si>
  <si>
    <t>http://www.ccdc.cam.ac.uk/products/csd/</t>
  </si>
  <si>
    <t>Licensed</t>
  </si>
  <si>
    <t>Open; see http://www.ccdc.cam.ac.uk/products/csd/deposit/ for information</t>
  </si>
  <si>
    <t>The principal product of the CCDC, the CSD records bibliographic, chemical, and crystallographic information for organic molecules and metal-organic compounds whose 3D structures were determined using either X-ray diffraction or neutron diffraction. CSD provides database access, structure visualisation and data analysis, and structural knowledge bases.</t>
  </si>
  <si>
    <t>Drug abuse, Mental health, Behavior, Mental age</t>
  </si>
  <si>
    <t>http://www.icpsr.umich.edu/icpsrweb/SAMHDA/index.jsp; http://www.samhsa.gov</t>
  </si>
  <si>
    <t>http://www.icpsr.umich.edu/icpsrweb/content/SAMHDA/using-data/citations.html</t>
  </si>
  <si>
    <t>Promotes the access and use of SAMHSA's substance abuse and mental health data by providing public-use data files and documentation for download and online analysis tools to support a better understanding of this critical area of public health.</t>
  </si>
  <si>
    <t>Human behavior, Emotions, Altruism, Sociology, Civilization, Mental health, Political science, Culture, Demography, Religion, Behavior, Social sciences</t>
  </si>
  <si>
    <t>http://www3.norc.org/GSS+Website/</t>
  </si>
  <si>
    <t>The GSS provides access to data collected from surveys of the American public. Questions primarily concern demographic, behavioral, and attitudinal issues and monitor societal change within the United States as well as make comparisons against other countries.</t>
  </si>
  <si>
    <t>Digestive organs, Diabetes, Kidneys</t>
  </si>
  <si>
    <t>https://www.niddkrepository.org/niddk/home.do</t>
  </si>
  <si>
    <t>Limited</t>
  </si>
  <si>
    <t>NIDDK-funded research; https://www.niddkrepository.org/niddk/jsp/public/submitSample.jsp</t>
  </si>
  <si>
    <t>One of three central repositories of the National Institute of Diabetes and Digestive and Kidney Diseases that includes datasets and samples from NIDDK-funded studies. Repositories enable scientists not involved in the original study to test new hypotheses without any new data or biospecimen collection, and they provide the opportunity to pool data across several studies to increase the power of statistical analyses. In addition, most NIDDK-funded studies are collecting genetic biospecimens and carrying out high-throughput genotyping making it possible for other scientists to use repository resources to match genotypes to phenotypes and to perform informative genetic analyses.</t>
  </si>
  <si>
    <t>Biology, Embryology, Gene expression</t>
  </si>
  <si>
    <t>http://www.emouseatlas.org/emage/</t>
  </si>
  <si>
    <t>Credentialed individuals in Biology</t>
  </si>
  <si>
    <t>EMAGE (e-Mouse Atlas of Gene Expression) is an online biological database of gene expression data in the developing mouse (Mus musculus) embryo. The data held is spatially annotated to a framework of 3D mouse embryo models produced by EMAP (e-Mouse Atlas Project). These spatial annotations allow users to query EMAGE by spatial pattern as well as by gene name, anatomy term or Gene Ontology (GO) term. EMAGE is a freely available web-based resource funded by the Medical Research Council (UK) and based at the MRC Human Genetics Unit in the Institute of Genetics and Molecular Medicine, Edinburgh, UK.</t>
  </si>
  <si>
    <t>http://www.ncbi.nlm.nih.gov/unists</t>
  </si>
  <si>
    <t>Accepting data for deposit - http://www.ncbi.nlm.nih.gov/genome/sts/submit_map.html</t>
  </si>
  <si>
    <t>UniSTS provides a comprehensive list of sequence tagged sites (STSs) from STS-maps and experiments. Chromosome maps are labeled by name of the originating organism, the map title, total markers, total UniSTSs and links to view maps as well as research documents available through PubMed, another NCBI database. The search functions within UniSTS allow the user to search by gene marker, chromosome, gene symbol and gene description terms to locate markers on specified genes.</t>
  </si>
  <si>
    <t>Solar activity, Solar telescopes, Heliosphere (Astrophysics), Solar eclipses, Solar flares, Astronomy</t>
  </si>
  <si>
    <t>http://umbra.nascom.nasa.gov/</t>
  </si>
  <si>
    <t>The Solar Data Analysis Center (SDAC) provides current and archived solar images, updates on eclipses and other solar events as well as solar physics datasets from the SDAC and other organizations. SDAC also provides access to the Solar and Heliospheric Observatory pages and various solar web resources including professional societies and research sites.</t>
  </si>
  <si>
    <t>Space telescopes, Astronomical instruments, Telescopes, Astronomy</t>
  </si>
  <si>
    <t>http://archive.eso.org/cms</t>
  </si>
  <si>
    <t>Open- http://archive.eso.org/cms/eso-data-access-policy</t>
  </si>
  <si>
    <t>The ESO/ST-EFC science archive is a collaboration between the European Organisation for Astronomical Research in the Southern Hemisphere and the Space Telescope-European Coordinating Facility. Telescope data is available on request by qualified astronomers for research purposes after the proprietary period. Unregistered users can search or browse articles published since 1996 containing data from the ESO/ST-ECF telescopes.</t>
  </si>
  <si>
    <t>Oceanographic submersibles, Seamount invertebrates, Oceanographic libraries, Oceanographers, Marine biology, Marine biologists, Oceanography, Oceanographic research ships, Geophysical surveys, Oceanographic instruments, Seamounts</t>
  </si>
  <si>
    <t>http://siox.sdsc.edu/</t>
  </si>
  <si>
    <t>Open-http://siox.sdsc.edu/usage.php</t>
  </si>
  <si>
    <t>Scripps Institute of Oceanography (SIO) Explorer includes five federated collections: SIO Cruises, SIO Historic Photographs, the Seamounts, Marine Geological Samples, and the Educator's Collection, all part of the US National Science Digital Library (NSDL). Each collection represents a unique resource of irreplaceable scientific research.  The effort is collaboration among researchers at Scripps, computer scientists from the San Diego Supercomputer Center (SDSC), and archivists and librarians from the UCSD Libraries. In 2005 SIOExplorer was extended to the Woods Hole Oceanographic Institution with the Multi-Institution Scalable Digital Archiving project, funded through the joint NSF/Library of Congress digital archiving and preservation program, creating a harvesting methodology and a prototype collection of cruises, Alvin submersible dives and Jason ROV lowerings.</t>
  </si>
  <si>
    <t>Bromine, Carbon compounds, Fluorine, Iodine, Oxygen, Nitrogen, Chemistry, Organic, Silicon, Phosphorus, Organic compounds, Hydrogen, Sulfur, Carbon, Chlorine</t>
  </si>
  <si>
    <t>http://riodb01.ibase.aist.go.jp/sdbs/cgi-bin/cre_index.cgi</t>
  </si>
  <si>
    <t>The Spectral Data Base provides access to information about organic compounds. This includes an electron impact Mass spectrum, a Fourier transform infrared spectrum, a 1H nuclear magnetic resonance spectrum, a 13C NMR spectrum, a laser Raman spectrum, and an electron spin resonance spectrum.</t>
  </si>
  <si>
    <t>Molecular biology, Cancer cells, Melanoma</t>
  </si>
  <si>
    <t>http://www.mmmp.org/MMMP/</t>
  </si>
  <si>
    <t>Accepting data for deposit- http://www.mmmp.org/MMMP/import.mmmp?page=au_guide.mmmp</t>
  </si>
  <si>
    <t>MMMP databases are seven databanks dedicated to the collection of translational and clinical information on melanoma biology and treatment. The Project includes the Targeted Therapy Analyzer, Targeted Therapy Database, Biomaps, Biocards, Melanoma Molecular Profile, Drug Development Database and Clinical Trial Database as well as a glossary of terms and risk assessment tools. The databases rely heavily on information from PubMed, Medline, Embase, Cancerlit and Cochrane databases and their data is intended for research use and to generate hypothesis only.</t>
  </si>
  <si>
    <t>Paleoceanography, Geochemistry, Biology, Meteorology, Climatology, Geology, Biodiversity, Ocean bottom ecology, Solar radiation, Environmental sciences, Oceanography, Marine mammals, Biogeochemistry, Earth sciences libraries</t>
  </si>
  <si>
    <t>http://www.pangaea.de/</t>
  </si>
  <si>
    <t>Open Access</t>
  </si>
  <si>
    <t>Open for submissions-http://www.pangaea.de/submit/</t>
  </si>
  <si>
    <t>PANGAEA is operated as an Open Access library aimed at archiving, publishing and distributing georeferenced data from earth system research. Data are in Open Access and can be used under the terms of the license mentioned on the data set description. A few password protected data sets are under moratorium from ongoing projects. The description of each data set is always visible and includes a citation with DOI as persistent link.</t>
  </si>
  <si>
    <t>Population, Location, Postal codes, Statistics, Cities and towns, Global Positioning System--Maps</t>
  </si>
  <si>
    <t>http://www.geonames.org/</t>
  </si>
  <si>
    <t>Open-http://www.geonames.org/export/</t>
  </si>
  <si>
    <t>Accepting data for deposit by registered users-http://www.geonames.org/login</t>
  </si>
  <si>
    <t>GeoNames is a geographical database containing over 10 million geographical locations and 2.5 million populated locations. All locations contain latitude/longitude coordinates and are categorized in one of nine classes as well as sub-categorized with one of 645 feature codes. Users can search or browse capitals, mountains and cities as well as add new names to the database once registered.</t>
  </si>
  <si>
    <t>Disaster relief, Ecology, Environmental sciences</t>
  </si>
  <si>
    <t>http://www.grid.unep.ch/</t>
  </si>
  <si>
    <t>(Global Resource Information Database) GRID-Geneva is an initiative of the United Nations Environment Program (UNEP), providing access to environmental data and decision-making information for UNEP's review of the state of the environment worldwide. The data contained in GRID can be used to provide early warnings about developing environmental problems and threats. The GRID-Geneva database provides data analysis and applied research solutions for a range of environmental issues through partnerships with UNEP as well as the Swiss Federal Office for the Environment and the University of Geneva.</t>
  </si>
  <si>
    <t>Lungs, Diseases, Health, Heart, Epidemiology, Blood, Medicine, Specimens</t>
  </si>
  <si>
    <t>https://biolincc.nhlbi.nih.gov/home/</t>
  </si>
  <si>
    <t>https://biolincc.nhlbi.nih.gov/submit_data/</t>
  </si>
  <si>
    <t>This repository serves to coordinate searches across data and biospecimen collections and to provide an electronic means for requests for additional information and the submission of requests for collections. Some datasets are presented with studies and supporting materials to facilitate their use in reuse and teaching. Datasets support basic research, clinical studies, observational studies, and demonstrations.</t>
  </si>
  <si>
    <t>Nucleic acids, Phylogeny, Bioinformatics, Proteins</t>
  </si>
  <si>
    <t>http://www.ebi.ac.uk/compneursrv/ LGICdb/LGICdb.php</t>
  </si>
  <si>
    <t>Open; http://www.ebi.ac.uk/compneur-srv/LGICdb/FAQ.php for information</t>
  </si>
  <si>
    <t>The Ligand-Gated Ion Channel database provides access to information about transmembrane proteins that exist under different conformations, with three primary subfamilies: the cys-loop superfamily, the ATP gated channels superfamily, and the glutamate activated cationic channels superfamily.</t>
  </si>
  <si>
    <t>Australia--Politics and government, Australia--Social conditions, Australia--Economic conditions</t>
  </si>
  <si>
    <t>http://www.assda.edu.au/</t>
  </si>
  <si>
    <t>Open; See http://www.assda.edu.au/data.html for information on accessing data.</t>
  </si>
  <si>
    <t>See http://www.assda.edu.au/depositing.html for info on depositing data.</t>
  </si>
  <si>
    <t>ASSDA provides a national service for the collection and preservation of computer readable data relating to social, political and economic affairs within Australia and to make these data available for further analysis</t>
  </si>
  <si>
    <t>Atmospheric chemistry, Ecology, Ionosphere--Observations, Ionosphere--Research, Climate, Earth sciences, Meteorological libraries</t>
  </si>
  <si>
    <t>https://www2.ucar.edu/research-resources/data-archive-services</t>
  </si>
  <si>
    <t>Open for dataset and project links/ access to UCAR publications requires membership</t>
  </si>
  <si>
    <t>University Corporation for Atmospheric Research (UCAR) is a non-profit consortium of research universities sponsored by the National Science Foundation to support and expand the capabilities of the academic scientific community. UCAR provides services to and promotes partnerships in a collaborative community of researchers and educators who are dedicated to understanding the atmosphere-the air around us-and the complex processes that make up the Earth system, from the ocean floor to the Sun's core. UCAR manages the National Center for Atmospheric Research and UCAR Community Programs on behalf of the National Science Foundation and the university community.
UCAR provides access to atmospheric research data through a listing of external project sites and datasets.</t>
  </si>
  <si>
    <t>Weather forecasting, Meteorology, Severe storms, Climate--Observations, Environmental sciences, Satellite image maps</t>
  </si>
  <si>
    <t>http://www.ncdc.noaa.gov/oa/ncdc.html</t>
  </si>
  <si>
    <t>NCDC supports the largest active archive of weather data as well as producing numerous climate publications and operates the World Data Center for Meteorology in Asheville. NCDC provides current hourly information on hazardous weather, climate extremes, and disaster reports; as well as access to interactive maps, weather models and daily updates from weather stations and satellites across the globe. Older weather data is available through the Legacy Access interface and users can order climate publications and reports from the online store, or download them for free via NCDC's Geodata Portal.</t>
  </si>
  <si>
    <t>Earthquakes, Hydrocarbons, Paleontology, Mineralogy, Geology, Geological surveys, Earth sciences</t>
  </si>
  <si>
    <t>http://www.bgs.ac.uk/services/ngdc/home.html</t>
  </si>
  <si>
    <t>Accepting  data for submission- http://www.bgs.ac.uk/services/ngdc/records/depositing.html</t>
  </si>
  <si>
    <t>The National Geoscience Data Centre (NGDC) contains the National Hydrocarbons Data Archive as well as the Earth Science Academic Archive and The National Geological Records Centre; providing extensive datasets and geological information going back more than two centuries. The NGDC supports the British Geological Survey's science programs and is the designated data center for Earth Sciences in the United Kingdom. Available data includes geological and survey maps, photographs, and geographic information metadata.</t>
  </si>
  <si>
    <t>Altitudes, Geographical positions, Latitude, Distances, Longitude, Contours (Cartography)</t>
  </si>
  <si>
    <t>http://science.nature.nps.gov/nrgis/default.aspx</t>
  </si>
  <si>
    <t>The Natural Resource GIS Program coordinates GIS implementation within the NRSS, Regions, and NPS Units, as well as partnerships with other agencies and organizations; enables and manages joint and collaborative geospatial data development; manages Natural Resource and I&amp;M GIS data acquisition; plans the spatial data clearinghouse; and develops and coordinates GIS and information management plans, standards, and policies. Its primary aim is to provide geographic data for management of park resources and park planning.</t>
  </si>
  <si>
    <t>England--History, Local, Performing arts, Archaeology, Linguistics, Languages, Arts, English literature</t>
  </si>
  <si>
    <t>http://www.ahds.ac.uk/</t>
  </si>
  <si>
    <t>See http://www.ahds.ac.uk/depositing/index.htm</t>
  </si>
  <si>
    <t>The Arts and Humanities Data Service [AHDS] was a UK national service aiding the discovery, creation and preservation of digital resources in the arts and humanities. Their collection covers history, archaeology, literature, languages &amp; linguistics, visual and performing arts.  National funding stopped in 2009.</t>
  </si>
  <si>
    <t>Botany, Plants, Nature and nurture</t>
  </si>
  <si>
    <t>http://www.ionomicshub.org/home/PiiMS</t>
  </si>
  <si>
    <t>iHUB is a collaborative environment that supports research that relate to the genes and gene networks that control the ionomes, mineral nutrient, and trace element compositions of tissues and organisms. It provides tools to share data, literature, and coordinating collection efforts, among others. It contains ionomic data on more than 200,000 samples.</t>
  </si>
  <si>
    <t>Evolution (Biology), Biology, Botany, Ecology, Biocomplexity, Biodiversity, Environmental sciences, Life sciences, Entomology, Environmental aspects</t>
  </si>
  <si>
    <t>http://knb.ecoinformatics.org/data.jsp</t>
  </si>
  <si>
    <t>The Knowledge Network for Biocomplexity (KNB) is a national network intended to facilitate ecological and environmental research on biocomplexity. For scientists, the KNB is an efficient way to discover, access, interpret, integrate and analyze complex ecological data from a highly-distributed set of field stations, laboratories, research sites, and individual researchers. You must create an account and login to search all data, which can be browsed by a variety of facets including habitat, taxonomy, level of organization, measurements, ecology, and evolution. KNB also maintains the Morpho software, which can register its datasets with the KNB.</t>
  </si>
  <si>
    <t>Continental margins, Geology, Continental shelf, Submarine topography, Continental slopes, Ocean, Mid-ocean ridges, Seismic tomography</t>
  </si>
  <si>
    <t>http://www.marine-geo.org/index.php</t>
  </si>
  <si>
    <t>Open; see http://www.marine-geo.org/contribute.php for more information</t>
  </si>
  <si>
    <t>Through several portals, MGDS provides free access to data collected from the global oceans in the area of marine geoscience.  Data types include temperature probe data, geochemical observations, biological species compilations, MAPR and CTD data, photographic transects, and ultra-high resolution bathymetry. Derived data products and sets include microseismicity catalogs, images, visualization scenes, magnetic and gravity compilations, grids of seismic layer thickness, velocity models, tomography solutions, GIS project files, and 3D visualizations.</t>
  </si>
  <si>
    <t>Hurricanes, Atmosphere, Ocean</t>
  </si>
  <si>
    <t>http://www.aoml.noaa.gov/databases.html</t>
  </si>
  <si>
    <t>See http://www.aoml.noaa.gov/data/ for info on data sets available.</t>
  </si>
  <si>
    <t>The AOML Environmental Data Server (ENVIDS) provides interactive, on-line access to various oceanographic and atmospheric datasets residing at AOML. The in-house datasets include Atlantic Expendable Bathythermograph (XBT), Global Lagrangian Drifting Buoy, Hurricane Flight Level, and Atlantic Hurricane Tracks (North Atlantic Best Track and Synoptic). Other available datasets include Pacific Conductivitiy/Temperature/Depth Recorder (CTD) and World Ocean Atlas 1998.</t>
  </si>
  <si>
    <t>Neurochemistry, Neurology, Neurosciences, Neurogenetics</t>
  </si>
  <si>
    <t>http://neuromorpho.org/neuroMorpho/index.jsp</t>
  </si>
  <si>
    <t>open- http://neuromorpho.org/neuroMorpho/useterm.jsp</t>
  </si>
  <si>
    <t>Accepting data for deposit- http://neuromorpho.org/neuroMorpho/CFD.jsp</t>
  </si>
  <si>
    <t>NeuroMorpho provides an inventory of digitally reconstructed neurons originating from peer-reviewed publications contributed by more than 60 laboratories worldwide. Containing over 7,000 cells, NeuroMorpho is continuously updated with 3-dimensional reconstructions and allows users to browse by species, brain region, cell type or lab name. Users can also download morphological reconstructions for research and analysis.</t>
  </si>
  <si>
    <t>Cryoelectronics, Traffic flow, Hydrology, Climate, Watershed hydrology, Physics, Radar meteorology, Land use</t>
  </si>
  <si>
    <t>http://datacentrum.3tu.nl</t>
  </si>
  <si>
    <t>Open; http://datacentrum.3tu.nl/en/store-data/upload-form/</t>
  </si>
  <si>
    <t>A multidisciplinary data repository for a consortium of universities in the Netherlands housing over 5,000 datatsets. The focus is on scientific and technical datasets produced by Dutch researchers including datasets from doctoral research. Users can deposit up to 1G by completing an upload form. Future collection development foci include applied sciences, biomedical technology, earth sciences, and technology and construction.</t>
  </si>
  <si>
    <t>Nucleic acids, Bioinformatics, Proteins--Biotechnology, Amino acid sequence</t>
  </si>
  <si>
    <t>http://www.ncbi.nlm.nih.gov/cdd</t>
  </si>
  <si>
    <t>Open- http://www.ncbi.nlm.nih.gov/Structure/cdd/docs/cdd_publications.html</t>
  </si>
  <si>
    <t>The Conserved Domains Database (CDD) contains annotations of functional units in proteins; including multiple sequence alignment models for ancient domains and full-length proteins. This collection of models includes 3D structures that display the sequence/structure/function relationships in proteins. Users can identify amino acids in protein sequences with the resources available through CDD as well as view single sequences embedded within multiple sequence alignments.</t>
  </si>
  <si>
    <t>Nucleic acids, Genomes, Proteins, Amino acids, Amino acid sequence</t>
  </si>
  <si>
    <t>http://www.ebi.ac.uk/interpro/</t>
  </si>
  <si>
    <t>InterPro collects information about protein sequence analysis and classification, providing access to a database of predictive protein signatures used for the classification and automatic annotation of proteins and genomes. Sequences in InterPro are classified at superfamily, family, and subfamily. InterPro predicts the occurrence of functional domains, repeats, and important sites, and adds in-depth annotation such as GO terms to the protein signatures.</t>
  </si>
  <si>
    <t>Biology--Nomenclature, Cladistic analysis, Biology--Classification, Animals--Classification</t>
  </si>
  <si>
    <t>http://www.ncbi.nlm.nih.gov/taxonomy</t>
  </si>
  <si>
    <t>Currently covering about 10 percent of the described species on the planet and more than 175,000 taxa, Taxonomy is a curated classification and nomenclature for all organisms in the public sequence databases. Taxonomy gives species names and higher-level classifications of the organisms represented in the Entrez sequence databases. It maintains a phylogenetic classification (containing only monophyletic groups if possible). Most species are represented only by a small piece of sequence data that's insufficient to construct a full phylogeny, but some species contain complete genomes.</t>
  </si>
  <si>
    <t>Forests and forestry, Tropics</t>
  </si>
  <si>
    <t>http://www.ctfs.si.edu/</t>
  </si>
  <si>
    <t>Open; see http://www.ctfs.si.edu/group/Resources/Data</t>
  </si>
  <si>
    <t>The Center for Tropical Forest Science (CTFS) is a global network of forest research plots and scientists dedicated to the study of tropical and temperate forest function and diversity. The multi-institutional network comprises more than thirty forest research plots across the Americas, Africa, Asia, and Europe, with a strong focus on tropical regions. CTFS monitors the growth and survival of approximately 4.5 million trees and 8,500 species.</t>
  </si>
  <si>
    <t>Nucleic acids, Bioinformatics, Molecular structure, Molecular biology, Proteins, Ribosomes</t>
  </si>
  <si>
    <t>http://srs.ebi.ac.uk/srsbin/cgi-bin/wgetz?-page+LibInfo+-lib+HSSP</t>
  </si>
  <si>
    <t>HSSP is a derived database that merges structural and sequence protein information. Proteins from the Protein Data Bank are correlated with sequence homologues which share the same 3D structures. This database contains sequence aligned families as well as implied secondary and tertiary structures. The most recent update of the HSSP database contains over 73,000 entries.</t>
  </si>
  <si>
    <t>South Pole, Antarctica, Antarctica--Discovery and exploration--British</t>
  </si>
  <si>
    <t>http://pdc.nerc.ac.uk/</t>
  </si>
  <si>
    <t>Credentialed individuals in the Antarctic and Southern Ocean with UK funding; http://www.antarctica.ac.uk//bas_research/data/submission.php</t>
  </si>
  <si>
    <t>The PDC coordinates the management of data about the polar regions collected by UK-funded scientists. Data includes information collected about plants, invertebrate, terrestrial geology, and marine geology.</t>
  </si>
  <si>
    <t>HIV (Viruses), AIDS (Disease)</t>
  </si>
  <si>
    <t>http://hivspatialdata.net/?page=home</t>
  </si>
  <si>
    <t>The HIV Spatial Data Repository provides geographically-linked HIV-related data for mapping in a geographic information system (GIS). Data are provided in a form that allows GIS users to integrate their own GIS data to produce new analyses and mapping of HIV data. It provides data for decision making and improve knowledge and understanding of the impact of HIV worldwide.</t>
  </si>
  <si>
    <t>Speech acts (Linguistics) in literature, Oral communication, Speech</t>
  </si>
  <si>
    <t>http://www.sldr.org</t>
  </si>
  <si>
    <t>Speech &amp; Language Data Repository (SLDR) is a Trusted Data Repository offering labs and scholars a free-of-charge service for sharing their oral/linguistic data and archiving it with the help of procedures compliant with the OAIS model for long-term preservation. Its entire storage is referenced in international repositories such as OLAC (Open Language Archives Community) and Virtual Language Observatory. Currently, packages are distributed via the TGE-Adonis grid hosted by CC-IN2P3 and preserved on the platform of CINES, an institutional archive beneficiary of the Data Seal of Approval.</t>
  </si>
  <si>
    <t>Canine hip dysplasia, Veterinary orthopedics, Dogs as carriers of disease, Dysplasia, Veterinary cardiology</t>
  </si>
  <si>
    <t>http://www.offa.org/search.html?btnSearch=Advanced+Search</t>
  </si>
  <si>
    <t>Accepting data for deposit based on proper testing and official veterinary paperwork.</t>
  </si>
  <si>
    <t>This respository allows users to search specific dogs and their breeds for certain hereditary canine health concerns. The information available in this repository is from a partnership between the Orthopedic Foundation for Animals with the Canine Health Information Center, Canine Health Foundation, Morris Animal Foundation, Animal Health Trust, and Canine Eye Registry Foundation.</t>
  </si>
  <si>
    <t>Atmospheric radiation, Cloud forecasting, Climate</t>
  </si>
  <si>
    <t>http://www.arm.gov/data/</t>
  </si>
  <si>
    <t>Open, see http://www.archive.arm.gov/armlogin/login.jsp for info on data can be acquired.</t>
  </si>
  <si>
    <t>The ARM Archive supports the scientific field experiments of the Atmospheric Radiation Measurement (ARM) Program by storing and distributing the large quantities of data collected from these experiments. These data are used to research atmospheric radiation balance and cloud feedback processes, which are critical to the understanding of global climate change.</t>
  </si>
  <si>
    <t>Humanities, Social sciences</t>
  </si>
  <si>
    <t>http://www.cessda.org/</t>
  </si>
  <si>
    <t>See http://www.cessda.org/sharing/depositing/</t>
  </si>
  <si>
    <t>CESSDA promotes the acquisition, archiving and distribution of electronic data for the European social science and humanities research community. It encourages the exchange of data and technology and fosters the development of new organisations in sympathy with its aims. It associates and cooperates with other international organisations sharing similar objectives.</t>
  </si>
  <si>
    <t>Elections--Europe, Longitudinal studies, Europe--Social conditions, Census</t>
  </si>
  <si>
    <t>Open; See http://www.cessda.org/accessing/ for help on searching and ordering data</t>
  </si>
  <si>
    <t>Info on depositing data found at http://www.cessda.org/sharing/depositing/index.html</t>
  </si>
  <si>
    <t>The CESSDA Catalogue enables users to locate datasets, as well as questions or variables within datasets, stored at CESSDA archives throughout Europe. Data collections include sociological surveys, election studies, longitudinal studies, opinion polls, and census data. Among the materials are international and European data such as the European Social Survey, the Eurobarometers, and the International Social Survey Programme.</t>
  </si>
  <si>
    <t>Transportation, Agriculture and state, Diseases, Health, Communication, Business, Biology, Politics and culture--United States, Ecology, Atmosphere, Culture, Climate, Ocean, Economics</t>
  </si>
  <si>
    <t>http://www.data.gov/about</t>
  </si>
  <si>
    <t>Data.gov is part of the Open Government Initiative and allows for the public to find, download, and use datasets generated by the federal government. Its primary goal is to expand creative use of the government data by encouraging innovative ideas.</t>
  </si>
  <si>
    <t>Monuments--England, Archives, Archaeology</t>
  </si>
  <si>
    <t>http://archaeologydataservice.ac.uk/</t>
  </si>
  <si>
    <t>Open with optional registration</t>
  </si>
  <si>
    <t>Limited; http://archaeologydataservice.ac.uk/advice</t>
  </si>
  <si>
    <t>A searchable repository for digital archaeological archives, UK Sites and Monuments Records and National Monuments Records for  England, Scotland and Wales, Grey Literature and digitised journals.  Arts and Humanities Research Council funded.</t>
  </si>
  <si>
    <t>Diseases, Health, Public health, Public health--Statistical services</t>
  </si>
  <si>
    <t>http://www.cdc.gov/datastatistics/</t>
  </si>
  <si>
    <t>Open; Available on web site frequently in PDF format.</t>
  </si>
  <si>
    <t>CDC data and statistics includes access to FASTSTATS A-Z, an alphabetical listing of statistics on topics of public health importance, Health E-Stats, Vital Records, etc.  This includes data and statistics on such topics as aging, alcohol, arthritis, asthma, autism (ASD), births, blood disorders, breastfeeding, cancer, chronic diseases, death, diabetes, disease classification, foodborne illness, genomics, growth charts, healthy water, heart disease, HIV/AIDS, immunizations, injuries &amp; violence, life expectancy, lyme disease, MRSA, oral health, overweight &amp; obesity, physical inactivity, reproductive health, smoking &amp; tobacco, STDs, vital signs, workplace, etc.</t>
  </si>
  <si>
    <t>Sediments (Geology), Minerals, Dredges, Geological specimens--Collection and preservation, Geological specimens, Rocks, Metadata</t>
  </si>
  <si>
    <t>http://www.geosamples.org</t>
  </si>
  <si>
    <t>SESAR operates the registry that distributes the International Geo Sample Number (IGSN). SESAR catalogs and preserves sample metadata profiles that include description, geolocation, collection, curation, and related sample information.</t>
  </si>
  <si>
    <t>Meteorology, Ecology, Animals, Plants, Geology, Ecosystem management, Climate, Wildfires, Earth, Landforms, Soils, Ecosystem health, Hydrography</t>
  </si>
  <si>
    <t>http://semp.cecer.army.mil/Home/tabid/36/Default.aspx</t>
  </si>
  <si>
    <t>SERDP's Ecosystem Management Project aims to establish a site for the long-term ecosystem monitoring for the Department of Defense, and pursue research activities relevant to sustaining DoD missions related to the ecosystem. It supports the development of ecosystem science and technology with the goal of improving ecosystem management at military installations. Data is collected from Fort Benning, Georgia, and its surrounding areas in the South East United States.</t>
  </si>
  <si>
    <t>Atmosphere</t>
  </si>
  <si>
    <t>http://badc.nerc.ac.uk/home/</t>
  </si>
  <si>
    <t>Open, see http://badc.nerc.ac.uk/browse</t>
  </si>
  <si>
    <t>Must have a BADC account, see http://badc.nerc.ac.uk/data/submit.html for details</t>
  </si>
  <si>
    <t xml:space="preserve">			The British Atmospheric Data Centre (BADC) is the Natural Environment Research Council's (NERC) Designated Data Centre for the Atmospheric Sciences. The role of the BADC is to assist UK atmospheric researchers to locate, access and interpret atmospheric data and to ensure the long-term integrity of atmospheric data produced by NERC projects.     	 	</t>
  </si>
  <si>
    <t>Petroleum, Electricity, Coal, Propane, Diesel fuels, Uranium as fuel, Solar power plants, Natural gas, Wind power, Nuclear power plants, Ethanol, Geothermal power plants</t>
  </si>
  <si>
    <t>http://www.eia.gov/</t>
  </si>
  <si>
    <t>Open; see http://www.eia.gov/about/copyrights_reuse.cfm for more information</t>
  </si>
  <si>
    <t>Providing statistics and analysis, the U. S. Energy and Information Administration focuses on collecting, analyzing, and disseminating impartial and independent information regarding energy in effort to promote sound policymaking, efficient markets, and the public understanding of energy and how it interacts with the economy and the environment.</t>
  </si>
  <si>
    <t>Nuclides, Isotopes, Nuclear reactions, Nuclear physics, Nuclear isomers, Nuclear structure, Nuclear isobars, Atomic mass</t>
  </si>
  <si>
    <t>http://www.nndc.bnl.gov/</t>
  </si>
  <si>
    <t>The NNDC is a worldwide resource that collects, evaluates, and disseminates nuclear physics data for basic nuclear research and for applied nuclear technologies. Its specialties include nuclear structure and low-energy nuclear reactions, nuclear databases and information technology, and nuclear data compilation and evaluation.</t>
  </si>
  <si>
    <t>X-ray astronomy</t>
  </si>
  <si>
    <t>http://cxc.harvard.edu/cda/</t>
  </si>
  <si>
    <t>Open; See http://cxc.harvard.edu/cda/tools.html for details.</t>
  </si>
  <si>
    <t>Since its launch on July 23, 1999, the Chandra X-ray Observatory has been NASA's flagship mission for X-ray astronomy. The Chandra Data Archive web pages provide information on the status of processing and archiving, as well as on retrieval of data products.</t>
  </si>
  <si>
    <t>College choice, Graduation rates, Private schools, Literacy, Statistics, Public schools, Public libraries, Education</t>
  </si>
  <si>
    <t>http://nces.ed.gov/</t>
  </si>
  <si>
    <t>Accepting data for submission by qualified researchers-http://ies.ed.gov/funding/12rfas.asp</t>
  </si>
  <si>
    <t>The National Center for Educational Statistics (NCES) is responsible for collecting and analyzing data related to education, including assessing the performance of students from early childhood through secondary education as well as the literacy level of adults and post-secondary education surveys. Users can access data on public and private schools as well as public libraries and a college navigator tool containing information on over 7,000 post-secondary institutions.</t>
  </si>
  <si>
    <t>Coral reefs and islands, Sea level, Waves, Marine biology, Ocean currents, Oceanography, Chlorophyll</t>
  </si>
  <si>
    <t>http://www.nodc.noaa.gov/</t>
  </si>
  <si>
    <t>Accepting data for submission- http://www.nodc.noaa.gov/General/NODC-Submit/</t>
  </si>
  <si>
    <t>NODC provides access to national and international marine environmental and ecosystem data obtained from domestic and foreign research monitoring environmentally-based global changes. Users can access data on physical, biological and chemical measurements derived from oceanographic observations, simulations and satellite remote sensing of the world's oceans. Several NODC ocean-data web applications can be accessed through the NODC database; including Coastal Buoy Data, Coastal Water Temperatures, Satellite Oceanography and the Shipboard Sensor Database, among others.</t>
  </si>
  <si>
    <t>Ethics, Humanitarianism, Earth sciences, Geography</t>
  </si>
  <si>
    <t>https://gistdata.itos.uga.edu/</t>
  </si>
  <si>
    <t>The Geographic Information Support Team repository provides access to geographic data and information systems that support humanitarian relief operations, preparedness and emergency response. It provides open access to the global data catalogs.</t>
  </si>
  <si>
    <t>Population geography, Demography--History, Statistics, Health behavior, Education</t>
  </si>
  <si>
    <t>http://www.pop.umn.edu/</t>
  </si>
  <si>
    <t>Open-http://ipums.org/</t>
  </si>
  <si>
    <t>The Minnesota Population Center (MPC) is an interdisciplinary cooperative for demographic research serving faculty and scientists at ten colleges and institutes through the University of Minnesota. Research is focused on the analysis of demographic behaviors with an empirical emphasis. Research is conducted on such subjects as labor-force studies, migration and immigration, healthcare access and use, life-course studies, and family demography; among others. Data is available from several MCP projects such as the North Atlantic Population Project &amp; the American Time Use Survey-X.</t>
  </si>
  <si>
    <t>Paleontology, Paleontological illustration, Paleontological modeling, Paleogeography, Paleontologists, Fossils--Classification, Paleobiology, Paleontological excavations</t>
  </si>
  <si>
    <t>http://paleodb.org</t>
  </si>
  <si>
    <t>Registered members of the paleontological community http://paleodb.org/cgi-bin/bridge.pl?a=displayPage&amp;page=paleodbFAQ#upload</t>
  </si>
  <si>
    <t xml:space="preserve">The Paleobiology Database seeks to provide researchers and the public with information about the entire fossil record.
You can use the site to find out about fossil collections, individual plants and animals, taxonomic groups, references to publications, stratigraphic units, time scales, and time intervals. 
Tools on the site also let you generate paleomaps, data summary tables, lists of common taxa, first appearances, diversity curves, ecological statistics, time scale confidence intervals, stratigraphic confidence intervals, and (just for fun) paper title stats.
The database is currently funded by the Australian Research Council.     	 	</t>
  </si>
  <si>
    <t>Physical geography, Earth sciences, Geography</t>
  </si>
  <si>
    <t>http://www.osgeo.org/geodata/repository</t>
  </si>
  <si>
    <t>OSGeo's mission is to support the collaborative development of open source geospatial software, in part by providing resources for projects and promoting freely available geodata. The Public Geodata Repository is a distributed repository and registry of data sources free to access, reuse, and re-distribute.</t>
  </si>
  <si>
    <t>Ecosystem services, Soil surveys, Soil mapping, Biodiversity, Soils and climate, Environmental sciences, Climate, Vegetation mapping, Land cover, Land use, Lithosphere</t>
  </si>
  <si>
    <t>http://lris.scinfo.org.nz/</t>
  </si>
  <si>
    <t>Open; Creative Commons or Landcare Data Use Licence</t>
  </si>
  <si>
    <t>Closed (Responsible organization only, no outside submissions)</t>
  </si>
  <si>
    <t>The LRIS Portal gives individuals working in regional and central government, industry, research and education quick and easy access to environment data held by Landcare Research. These geospatial datasets, many of which are of national significance, can be used for creating maps, analysis, modelling and research about New Zealand's environments and land resources.</t>
  </si>
  <si>
    <t>Tracking and trailing, Animal behavior</t>
  </si>
  <si>
    <t>http://www.datarepository.movebank.org</t>
  </si>
  <si>
    <t>Data owner, or someone given explicit permission by the data owner.</t>
  </si>
  <si>
    <t xml:space="preserve">Movebank is a free online infrastructure created to help researchers manage, share, analyze, and archive animal movement data. Movebank allows users to publish animal tracking datasets by uploading them to Movebank (www.movebank.org). Published datasets go through a submission and review process, and are typically associated with a written study published in an academic journal. </t>
  </si>
  <si>
    <t>Astronomical observatories, Geophysics, Astronomy, Astronomical geography</t>
  </si>
  <si>
    <t>http://cdsweb.u-strasbg.fr/</t>
  </si>
  <si>
    <t>http://www.ivoa.net/cgi-bin/up.cgi</t>
  </si>
  <si>
    <t>The Strasbourg astronomical Data Center (CDS) is a data center dedicated to the collection and worldwide distribution of astronomical data and related information. CDS is located at the Strasbourg Astronomical Observatory in France. The CDS host the SIMBAD astronomical database, which is a world reference for the identification of astronomical objects; as well as the ALADIN sky atlas and the VizieR catalogue service which provides access to a comprehensive library of published astronomical catalogues and data tables. The CDS strives to collect all useful data on astronomical objects available in computerized form as well as observational data produced by observatories around the world, on the ground or in space. They intend to upgrade collected data by critical evaluations and comparisons, distribute the results of their data collection to the astronomical community and conduct research using this collected data. CDS cooperates with astronomical research centers world-wide to promote a global exchange of astrological information and is a member of the Federation of Astronomical and Geophysical Data Analysis Services (FAGS) and the International Virtual Observatory Alliance (IVOA).</t>
  </si>
  <si>
    <t>Religions, Religion</t>
  </si>
  <si>
    <t>http://www.thearda.com/</t>
  </si>
  <si>
    <t>Open; see http://www.thearda.com/Archive/browse.asp</t>
  </si>
  <si>
    <t>See the second paragraph of http://www.thearda.com/about/ for information on submitting a data collection.</t>
  </si>
  <si>
    <t>The ARDA provides free access to the most authoritative religion data and religion statistics. It is a collection of surveys, polls, and other data submitted by researchers and made available online by the ARDA</t>
  </si>
  <si>
    <t>Enzymes--Analysis, Bioinformatics, Chemical reactions</t>
  </si>
  <si>
    <t>http://www.ebi.ac.uk/rhea/</t>
  </si>
  <si>
    <t>Open-all data is available for download http://www.ebi.ac.uk/rhea/download.xhtml?conversationContext=2</t>
  </si>
  <si>
    <t>Submissions welcome-http://www.ebi.ac.uk/rhea/submissions.xhtml?conversationContext=2</t>
  </si>
  <si>
    <t>Rhea is a reaction database, where all reaction participants (reactants and products) are linked to the ChEBI database (Chemical Entities of Biological Interest) which provides detailed information about structure, formula and charge. Rhea provides built-in validations that ensure both elemental and charge balance of the reactions. While the main focus of Rhea is enzyme-catalysed reactions, other biochemical reactions (including those that are often termed "spontaneous") also are included.</t>
  </si>
  <si>
    <t>http://datastar.mannlib.cornell.edu/</t>
  </si>
  <si>
    <t>To support collaboration and data sharing among researchers during the research process, and to promote publishing or archiving data and high-quality metadata to discipline-specific data centers, and/or to Cornell's own digital repository.</t>
  </si>
  <si>
    <t>Fishes, Temperature, Marine biology, Oceanography, Seismology, Bathythermograph, Ocean, Marine organisms</t>
  </si>
  <si>
    <t>http://dla.whoi.edu/dla/</t>
  </si>
  <si>
    <t>The DLA at WHOI serves primarily as a support for the Woods Hole scientific community but does offer access to its data for all others. Its collections include administrative records, photographs, scientists' personal papers, film, video, historical instruments, cruise data, ship logbooks, diaries, blueprints, oral histories, and WHOI publications.</t>
  </si>
  <si>
    <t>Industrial arts, Health, Archaeology, Ecology, History, Engineering, Physiology, Atmosphere, Medicine, Climate, Earth, Fire prevention, Geography</t>
  </si>
  <si>
    <t>http://datashare.is.ed.ac.uk/</t>
  </si>
  <si>
    <t>Membership in the University of Edinburgh</t>
  </si>
  <si>
    <t>Edinburgh DataShare collects research datasets produced at the University of Edinburgh, across a variety of subjects and disciplines. Its collections may be browsed based on its communities of Centre for Integrative Physiology, Information Services, School of Engineering, School of GeoSciences, School of History, Classics and Archaelogy, School of Molecular and Clinical Medicine, and Scottish Alliance for Geoscience, Environment and Society.</t>
  </si>
  <si>
    <t>Borrego</t>
  </si>
  <si>
    <t>Ishii</t>
  </si>
  <si>
    <t>McGinty</t>
  </si>
  <si>
    <t>Schmidt</t>
  </si>
  <si>
    <t>Fitzpatrick</t>
  </si>
  <si>
    <t>Craig</t>
  </si>
  <si>
    <t>Ishii, Charney</t>
  </si>
  <si>
    <t>McGinty, Kelly</t>
  </si>
  <si>
    <t>Stern</t>
  </si>
  <si>
    <t>McIntosh</t>
  </si>
  <si>
    <t>Kelly</t>
  </si>
  <si>
    <t>Liaison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</si>
</sst>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2"/>
      <name val="Arial"/>
    </font>
    <font>
      <u/>
      <sz val="10"/>
      <color theme="10"/>
      <name val="Arial"/>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
    <xf numFmtId="0" fontId="0" fillId="0" borderId="0" xfId="0"/>
    <xf numFmtId="0" fontId="2" fillId="0" borderId="0" xfId="1"/>
    <xf numFmtId="0" fontId="0" fillId="0" borderId="0" xfId="0" applyAlignment="1">
      <alignment wrapText="1"/>
    </xf>
    <xf numFmtId="0" fontId="1" fillId="2" borderId="0" xfId="0" applyFont="1" applyFill="1"/>
    <xf numFmtId="0" fontId="1" fillId="2"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9"/>
  <sheetViews>
    <sheetView tabSelected="1" workbookViewId="0">
      <pane ySplit="1" topLeftCell="A2" activePane="bottomLeft" state="frozen"/>
      <selection pane="bottomLeft" activeCell="B2" sqref="B2"/>
    </sheetView>
  </sheetViews>
  <sheetFormatPr defaultColWidth="8.85546875" defaultRowHeight="12.75" x14ac:dyDescent="0.2"/>
  <cols>
    <col min="1" max="1" width="13.42578125" style="2" bestFit="1" customWidth="1"/>
    <col min="2" max="2" width="37" customWidth="1"/>
    <col min="3" max="3" width="16.85546875" customWidth="1"/>
    <col min="4" max="4" width="13.7109375" style="2" customWidth="1"/>
    <col min="5" max="5" width="23.7109375" style="2" customWidth="1"/>
    <col min="6" max="6" width="69" style="2" customWidth="1"/>
    <col min="7" max="7" width="40.5703125" style="2" customWidth="1"/>
  </cols>
  <sheetData>
    <row r="1" spans="1:7" s="3" customFormat="1" ht="30.95" customHeight="1" x14ac:dyDescent="0.25">
      <c r="A1" s="4" t="s">
        <v>863</v>
      </c>
      <c r="B1" s="3" t="s">
        <v>1</v>
      </c>
      <c r="C1" s="3" t="s">
        <v>2</v>
      </c>
      <c r="D1" s="4" t="s">
        <v>3</v>
      </c>
      <c r="E1" s="4" t="s">
        <v>4</v>
      </c>
      <c r="F1" s="4" t="s">
        <v>5</v>
      </c>
      <c r="G1" s="4" t="s">
        <v>0</v>
      </c>
    </row>
    <row r="2" spans="1:7" ht="51" x14ac:dyDescent="0.2">
      <c r="A2" s="2" t="s">
        <v>852</v>
      </c>
      <c r="B2" s="1" t="str">
        <f>HYPERLINK("http://databib.org/viewapprovedbyrecordid.php?record=230", "ChemSpider")</f>
        <v>ChemSpider</v>
      </c>
      <c r="C2" t="s">
        <v>20</v>
      </c>
      <c r="D2" s="2" t="s">
        <v>21</v>
      </c>
      <c r="E2" s="2" t="s">
        <v>22</v>
      </c>
      <c r="F2" s="2" t="s">
        <v>23</v>
      </c>
      <c r="G2" s="2" t="s">
        <v>19</v>
      </c>
    </row>
    <row r="3" spans="1:7" ht="38.25" x14ac:dyDescent="0.2">
      <c r="A3" s="2" t="s">
        <v>852</v>
      </c>
      <c r="B3" s="1" t="str">
        <f>HYPERLINK("http://databib.org/viewapprovedbyrecordid.php?record=162", "PRoteomics IDEntifications database")</f>
        <v>PRoteomics IDEntifications database</v>
      </c>
      <c r="C3" t="s">
        <v>489</v>
      </c>
      <c r="D3" s="2" t="s">
        <v>26</v>
      </c>
      <c r="E3" s="2" t="s">
        <v>22</v>
      </c>
      <c r="F3" s="2" t="s">
        <v>490</v>
      </c>
      <c r="G3" s="2" t="s">
        <v>488</v>
      </c>
    </row>
    <row r="4" spans="1:7" ht="102" x14ac:dyDescent="0.2">
      <c r="A4" s="2" t="s">
        <v>852</v>
      </c>
      <c r="B4" s="1" t="str">
        <f>HYPERLINK("http://databib.org/viewapprovedbyrecordid.php?record=225", "National Center for Atmospheric Research (NCAR)")</f>
        <v>National Center for Atmospheric Research (NCAR)</v>
      </c>
      <c r="C4" t="s">
        <v>265</v>
      </c>
      <c r="D4" s="2" t="s">
        <v>71</v>
      </c>
      <c r="E4" s="2" t="s">
        <v>266</v>
      </c>
      <c r="F4" s="2" t="s">
        <v>267</v>
      </c>
      <c r="G4" s="2" t="s">
        <v>264</v>
      </c>
    </row>
    <row r="5" spans="1:7" ht="76.5" x14ac:dyDescent="0.2">
      <c r="A5" s="2" t="s">
        <v>852</v>
      </c>
      <c r="B5" s="1" t="str">
        <f>HYPERLINK("http://databib.org/viewapprovedbyrecordid.php?record=226", "MAST-Multimission Archive at STScI")</f>
        <v>MAST-Multimission Archive at STScI</v>
      </c>
      <c r="C5" t="s">
        <v>568</v>
      </c>
      <c r="D5" s="2" t="s">
        <v>569</v>
      </c>
      <c r="E5" s="2" t="s">
        <v>570</v>
      </c>
      <c r="F5" s="2" t="s">
        <v>571</v>
      </c>
      <c r="G5" s="2" t="s">
        <v>567</v>
      </c>
    </row>
    <row r="6" spans="1:7" ht="89.25" x14ac:dyDescent="0.2">
      <c r="A6" s="2" t="s">
        <v>852</v>
      </c>
      <c r="B6" s="1" t="str">
        <f>HYPERLINK("http://databib.org/viewapprovedbyrecordid.php?record=316", "Cooperative Association for Internet Data Analysis (CAIDA), The")</f>
        <v>Cooperative Association for Internet Data Analysis (CAIDA), The</v>
      </c>
      <c r="C6" t="s">
        <v>138</v>
      </c>
      <c r="D6" s="2" t="s">
        <v>139</v>
      </c>
      <c r="E6" s="2" t="s">
        <v>140</v>
      </c>
      <c r="F6" s="2" t="s">
        <v>141</v>
      </c>
      <c r="G6" s="2" t="s">
        <v>137</v>
      </c>
    </row>
    <row r="7" spans="1:7" ht="127.5" x14ac:dyDescent="0.2">
      <c r="A7" s="2" t="s">
        <v>852</v>
      </c>
      <c r="B7" s="1" t="str">
        <f>HYPERLINK("http://databib.org/viewapprovedbyrecordid.php?record=207", "National Space Science Data Center")</f>
        <v>National Space Science Data Center</v>
      </c>
      <c r="C7" t="s">
        <v>499</v>
      </c>
      <c r="D7" s="2" t="s">
        <v>500</v>
      </c>
      <c r="E7" s="2" t="s">
        <v>501</v>
      </c>
      <c r="F7" s="2" t="s">
        <v>502</v>
      </c>
      <c r="G7" s="2" t="s">
        <v>498</v>
      </c>
    </row>
    <row r="8" spans="1:7" ht="76.5" x14ac:dyDescent="0.2">
      <c r="A8" s="2" t="s">
        <v>852</v>
      </c>
      <c r="B8" s="1" t="str">
        <f>HYPERLINK("http://databib.org/viewapprovedbyrecordid.php?record=10", "Atmospheric Science Data Center (ASDC)")</f>
        <v>Atmospheric Science Data Center (ASDC)</v>
      </c>
      <c r="C8" t="s">
        <v>232</v>
      </c>
      <c r="D8" s="2" t="s">
        <v>71</v>
      </c>
      <c r="E8" s="2" t="s">
        <v>233</v>
      </c>
      <c r="F8" s="2" t="s">
        <v>234</v>
      </c>
      <c r="G8" s="2" t="s">
        <v>231</v>
      </c>
    </row>
    <row r="9" spans="1:7" ht="204" x14ac:dyDescent="0.2">
      <c r="A9" s="2" t="s">
        <v>852</v>
      </c>
      <c r="B9" s="1" t="str">
        <f>HYPERLINK("http://databib.org/viewapprovedbyrecordid.php?record=48", "Strasbourg Astronomical Data")</f>
        <v>Strasbourg Astronomical Data</v>
      </c>
      <c r="C9" t="s">
        <v>830</v>
      </c>
      <c r="D9" s="2" t="s">
        <v>26</v>
      </c>
      <c r="E9" s="2" t="s">
        <v>831</v>
      </c>
      <c r="F9" s="2" t="s">
        <v>832</v>
      </c>
      <c r="G9" s="2" t="s">
        <v>829</v>
      </c>
    </row>
    <row r="10" spans="1:7" ht="114.75" x14ac:dyDescent="0.2">
      <c r="A10" s="2" t="s">
        <v>852</v>
      </c>
      <c r="B10" s="1" t="str">
        <f>HYPERLINK("http://databib.org/viewapprovedbyrecordid.php?record=287", "ChemSynthesis Chemical Database")</f>
        <v>ChemSynthesis Chemical Database</v>
      </c>
      <c r="C10" t="s">
        <v>428</v>
      </c>
      <c r="D10" s="2" t="s">
        <v>26</v>
      </c>
      <c r="E10" s="2" t="s">
        <v>429</v>
      </c>
      <c r="F10" s="2" t="s">
        <v>430</v>
      </c>
      <c r="G10" s="2" t="s">
        <v>427</v>
      </c>
    </row>
    <row r="11" spans="1:7" ht="76.5" x14ac:dyDescent="0.2">
      <c r="A11" s="2" t="s">
        <v>852</v>
      </c>
      <c r="B11" s="1" t="str">
        <f>HYPERLINK("http://databib.org/viewapprovedbyrecordid.php?record=25", "United States National Virtual Observatory")</f>
        <v>United States National Virtual Observatory</v>
      </c>
      <c r="C11" t="s">
        <v>194</v>
      </c>
      <c r="D11" s="2" t="s">
        <v>26</v>
      </c>
      <c r="E11" s="2" t="s">
        <v>26</v>
      </c>
      <c r="F11" s="2" t="s">
        <v>195</v>
      </c>
      <c r="G11" s="2" t="s">
        <v>193</v>
      </c>
    </row>
    <row r="12" spans="1:7" ht="63.75" x14ac:dyDescent="0.2">
      <c r="A12" s="2" t="s">
        <v>852</v>
      </c>
      <c r="B12" s="1" t="str">
        <f>HYPERLINK("http://databib.org/viewapprovedbyrecordid.php?record=317", "ChemxSeer")</f>
        <v>ChemxSeer</v>
      </c>
      <c r="C12" t="s">
        <v>182</v>
      </c>
      <c r="D12" s="2" t="s">
        <v>26</v>
      </c>
      <c r="E12" s="2" t="s">
        <v>183</v>
      </c>
      <c r="F12" s="2" t="s">
        <v>184</v>
      </c>
      <c r="G12" s="2" t="s">
        <v>181</v>
      </c>
    </row>
    <row r="13" spans="1:7" ht="89.25" x14ac:dyDescent="0.2">
      <c r="A13" s="2" t="s">
        <v>852</v>
      </c>
      <c r="B13" s="1" t="str">
        <f>HYPERLINK("http://databib.org/viewapprovedbyrecordid.php?record=261", "High Energy Astrophysics Science Archive Research Center (HEASARC)")</f>
        <v>High Energy Astrophysics Science Archive Research Center (HEASARC)</v>
      </c>
      <c r="C13" t="s">
        <v>450</v>
      </c>
      <c r="D13" s="2" t="s">
        <v>26</v>
      </c>
      <c r="E13" s="2" t="s">
        <v>451</v>
      </c>
      <c r="F13" s="2" t="s">
        <v>452</v>
      </c>
      <c r="G13" s="2" t="s">
        <v>449</v>
      </c>
    </row>
    <row r="14" spans="1:7" ht="63.75" x14ac:dyDescent="0.2">
      <c r="A14" s="2" t="s">
        <v>852</v>
      </c>
      <c r="B14" s="1" t="str">
        <f>HYPERLINK("http://databib.org/viewapprovedbyrecordid.php?record=306", "Cambridge Structural Databse")</f>
        <v>Cambridge Structural Databse</v>
      </c>
      <c r="C14" t="s">
        <v>613</v>
      </c>
      <c r="D14" s="2" t="s">
        <v>614</v>
      </c>
      <c r="E14" s="2" t="s">
        <v>615</v>
      </c>
      <c r="F14" s="2" t="s">
        <v>616</v>
      </c>
      <c r="G14" s="2" t="s">
        <v>612</v>
      </c>
    </row>
    <row r="15" spans="1:7" ht="127.5" x14ac:dyDescent="0.2">
      <c r="A15" s="2" t="s">
        <v>852</v>
      </c>
      <c r="B15" s="1" t="str">
        <f>HYPERLINK("http://databib.org/viewapprovedbyrecordid.php?record=335", "NIST Physical Measurement Laboratory")</f>
        <v>NIST Physical Measurement Laboratory</v>
      </c>
      <c r="C15" t="s">
        <v>7</v>
      </c>
      <c r="F15" s="2" t="s">
        <v>8</v>
      </c>
      <c r="G15" s="2" t="s">
        <v>6</v>
      </c>
    </row>
    <row r="16" spans="1:7" ht="63.75" x14ac:dyDescent="0.2">
      <c r="A16" s="2" t="s">
        <v>852</v>
      </c>
      <c r="B16" s="1" t="str">
        <f>HYPERLINK("http://databib.org/viewapprovedbyrecordid.php?record=227", "IRSA")</f>
        <v>IRSA</v>
      </c>
      <c r="C16" t="s">
        <v>111</v>
      </c>
      <c r="D16" s="2" t="s">
        <v>26</v>
      </c>
      <c r="F16" s="2" t="s">
        <v>112</v>
      </c>
      <c r="G16" s="2" t="s">
        <v>110</v>
      </c>
    </row>
    <row r="17" spans="1:7" ht="89.25" x14ac:dyDescent="0.2">
      <c r="A17" s="2" t="s">
        <v>852</v>
      </c>
      <c r="B17" s="1" t="str">
        <f>HYPERLINK("http://databib.org/viewapprovedbyrecordid.php?record=308", "Canadian Astronomy Data Centre, The")</f>
        <v>Canadian Astronomy Data Centre, The</v>
      </c>
      <c r="C17" t="s">
        <v>147</v>
      </c>
      <c r="D17" s="2" t="s">
        <v>148</v>
      </c>
      <c r="F17" s="2" t="s">
        <v>149</v>
      </c>
      <c r="G17" s="2" t="s">
        <v>146</v>
      </c>
    </row>
    <row r="18" spans="1:7" ht="140.25" x14ac:dyDescent="0.2">
      <c r="A18" s="2" t="s">
        <v>852</v>
      </c>
      <c r="B18" s="1" t="str">
        <f>HYPERLINK("http://databib.org/viewapprovedbyrecordid.php?record=33", "UniProt")</f>
        <v>UniProt</v>
      </c>
      <c r="C18" t="s">
        <v>355</v>
      </c>
      <c r="D18" s="2" t="s">
        <v>26</v>
      </c>
      <c r="F18" s="2" t="s">
        <v>356</v>
      </c>
      <c r="G18" s="2" t="s">
        <v>354</v>
      </c>
    </row>
    <row r="19" spans="1:7" ht="114.75" x14ac:dyDescent="0.2">
      <c r="A19" s="2" t="s">
        <v>852</v>
      </c>
      <c r="B19" s="1" t="str">
        <f>HYPERLINK("http://databib.org/viewapprovedbyrecordid.php?record=318", "SAO/NASA Astrophysics Data System")</f>
        <v>SAO/NASA Astrophysics Data System</v>
      </c>
      <c r="C19" t="s">
        <v>374</v>
      </c>
      <c r="D19" s="2" t="s">
        <v>375</v>
      </c>
      <c r="F19" s="2" t="s">
        <v>376</v>
      </c>
      <c r="G19" s="2" t="s">
        <v>373</v>
      </c>
    </row>
    <row r="20" spans="1:7" ht="127.5" x14ac:dyDescent="0.2">
      <c r="A20" s="2" t="s">
        <v>852</v>
      </c>
      <c r="B20" s="1" t="str">
        <f>HYPERLINK("http://databib.org/viewapprovedbyrecordid.php?record=260", "HubbleSite Gallery")</f>
        <v>HubbleSite Gallery</v>
      </c>
      <c r="C20" t="s">
        <v>406</v>
      </c>
      <c r="D20" s="2" t="s">
        <v>407</v>
      </c>
      <c r="F20" s="2" t="s">
        <v>408</v>
      </c>
      <c r="G20" s="2" t="s">
        <v>405</v>
      </c>
    </row>
    <row r="21" spans="1:7" ht="127.5" x14ac:dyDescent="0.2">
      <c r="A21" s="2" t="s">
        <v>852</v>
      </c>
      <c r="B21" s="1" t="str">
        <f>HYPERLINK("http://databib.org/viewapprovedbyrecordid.php?record=314", "Astronomical Data Archives Center")</f>
        <v>Astronomical Data Archives Center</v>
      </c>
      <c r="C21" t="s">
        <v>480</v>
      </c>
      <c r="D21" s="2" t="s">
        <v>481</v>
      </c>
      <c r="F21" s="2" t="s">
        <v>482</v>
      </c>
      <c r="G21" s="2" t="s">
        <v>479</v>
      </c>
    </row>
    <row r="22" spans="1:7" ht="38.25" x14ac:dyDescent="0.2">
      <c r="A22" s="2" t="s">
        <v>852</v>
      </c>
      <c r="B22" s="1" t="str">
        <f>HYPERLINK("http://databib.org/viewapprovedbyrecordid.php?record=158", "SkyView Virtual Observatory")</f>
        <v>SkyView Virtual Observatory</v>
      </c>
      <c r="C22" t="s">
        <v>492</v>
      </c>
      <c r="D22" s="2" t="s">
        <v>26</v>
      </c>
      <c r="F22" s="2" t="s">
        <v>493</v>
      </c>
      <c r="G22" s="2" t="s">
        <v>491</v>
      </c>
    </row>
    <row r="23" spans="1:7" ht="89.25" x14ac:dyDescent="0.2">
      <c r="A23" s="2" t="s">
        <v>852</v>
      </c>
      <c r="B23" s="1" t="str">
        <f>HYPERLINK("http://databib.org/viewapprovedbyrecordid.php?record=18", "Atlantic Oceanographic and Meteorological Laboratory [AOML] Environmental Data Server (ENVIDS)")</f>
        <v>Atlantic Oceanographic and Meteorological Laboratory [AOML] Environmental Data Server (ENVIDS)</v>
      </c>
      <c r="C23" t="s">
        <v>709</v>
      </c>
      <c r="D23" s="2" t="s">
        <v>710</v>
      </c>
      <c r="F23" s="2" t="s">
        <v>711</v>
      </c>
      <c r="G23" s="2" t="s">
        <v>708</v>
      </c>
    </row>
    <row r="24" spans="1:7" ht="76.5" x14ac:dyDescent="0.2">
      <c r="A24" s="2" t="s">
        <v>852</v>
      </c>
      <c r="B24" s="1" t="str">
        <f>HYPERLINK("http://databib.org/viewapprovedbyrecordid.php?record=239", "InterPro")</f>
        <v>InterPro</v>
      </c>
      <c r="C24" t="s">
        <v>726</v>
      </c>
      <c r="D24" s="2" t="s">
        <v>26</v>
      </c>
      <c r="F24" s="2" t="s">
        <v>727</v>
      </c>
      <c r="G24" s="2" t="s">
        <v>725</v>
      </c>
    </row>
    <row r="25" spans="1:7" ht="76.5" x14ac:dyDescent="0.2">
      <c r="A25" s="2" t="s">
        <v>852</v>
      </c>
      <c r="B25" s="1" t="str">
        <f>HYPERLINK("http://databib.org/viewapprovedbyrecordid.php?record=291", "Energy Information Administration")</f>
        <v>Energy Information Administration</v>
      </c>
      <c r="C25" t="s">
        <v>788</v>
      </c>
      <c r="D25" s="2" t="s">
        <v>789</v>
      </c>
      <c r="F25" s="2" t="s">
        <v>790</v>
      </c>
      <c r="G25" s="2" t="s">
        <v>787</v>
      </c>
    </row>
    <row r="26" spans="1:7" ht="63.75" x14ac:dyDescent="0.2">
      <c r="A26" s="2" t="s">
        <v>852</v>
      </c>
      <c r="B26" s="1" t="str">
        <f>HYPERLINK("http://databib.org/viewapprovedbyrecordid.php?record=215", "National Nuclear Data Center")</f>
        <v>National Nuclear Data Center</v>
      </c>
      <c r="C26" t="s">
        <v>792</v>
      </c>
      <c r="D26" s="2" t="s">
        <v>26</v>
      </c>
      <c r="F26" s="2" t="s">
        <v>793</v>
      </c>
      <c r="G26" s="2" t="s">
        <v>791</v>
      </c>
    </row>
    <row r="27" spans="1:7" ht="76.5" x14ac:dyDescent="0.2">
      <c r="A27" s="2" t="s">
        <v>857</v>
      </c>
      <c r="B27" s="1" t="str">
        <f>HYPERLINK("http://databib.org/viewapprovedbyrecordid.php?record=338", "NeuroMorpho.Org")</f>
        <v>NeuroMorpho.Org</v>
      </c>
      <c r="C27" t="s">
        <v>713</v>
      </c>
      <c r="D27" s="2" t="s">
        <v>714</v>
      </c>
      <c r="E27" s="2" t="s">
        <v>715</v>
      </c>
      <c r="F27" s="2" t="s">
        <v>716</v>
      </c>
      <c r="G27" s="2" t="s">
        <v>712</v>
      </c>
    </row>
    <row r="28" spans="1:7" ht="51" x14ac:dyDescent="0.2">
      <c r="A28" s="2" t="s">
        <v>857</v>
      </c>
      <c r="B28" s="1" t="str">
        <f>HYPERLINK("http://databib.org/viewapprovedbyrecordid.php?record=369", "Substance Abuse and Mental Health Services Administration (SAMHSA)")</f>
        <v>Substance Abuse and Mental Health Services Administration (SAMHSA)</v>
      </c>
      <c r="C28" t="s">
        <v>618</v>
      </c>
      <c r="E28" s="2" t="s">
        <v>619</v>
      </c>
      <c r="F28" s="2" t="s">
        <v>620</v>
      </c>
      <c r="G28" s="2" t="s">
        <v>617</v>
      </c>
    </row>
    <row r="29" spans="1:7" ht="76.5" x14ac:dyDescent="0.2">
      <c r="A29" s="2" t="s">
        <v>857</v>
      </c>
      <c r="B29" s="1" t="str">
        <f>HYPERLINK("http://databib.org/viewapprovedbyrecordid.php?record=360", "Biologic Specimen and Data Repository Information Coordinating Center (BioLINCC)")</f>
        <v>Biologic Specimen and Data Repository Information Coordinating Center (BioLINCC)</v>
      </c>
      <c r="C29" t="s">
        <v>668</v>
      </c>
      <c r="D29" s="2" t="s">
        <v>626</v>
      </c>
      <c r="E29" s="2" t="s">
        <v>669</v>
      </c>
      <c r="F29" s="2" t="s">
        <v>670</v>
      </c>
      <c r="G29" s="2" t="s">
        <v>667</v>
      </c>
    </row>
    <row r="30" spans="1:7" ht="331.5" x14ac:dyDescent="0.2">
      <c r="A30" s="2" t="s">
        <v>857</v>
      </c>
      <c r="B30" s="1" t="str">
        <f>HYPERLINK("http://databib.org/viewapprovedbyrecordid.php?record=26", "Data Bank, The")</f>
        <v>Data Bank, The</v>
      </c>
      <c r="C30" t="s">
        <v>311</v>
      </c>
      <c r="D30" s="2" t="s">
        <v>312</v>
      </c>
      <c r="E30" s="2" t="s">
        <v>313</v>
      </c>
      <c r="F30" s="2" t="s">
        <v>314</v>
      </c>
      <c r="G30" s="2" t="s">
        <v>310</v>
      </c>
    </row>
    <row r="31" spans="1:7" ht="114.75" x14ac:dyDescent="0.2">
      <c r="A31" s="2" t="s">
        <v>857</v>
      </c>
      <c r="B31" s="1" t="str">
        <f>HYPERLINK("http://databib.org/viewapprovedbyrecordid.php?record=350", "NIDDK Central Repository")</f>
        <v>NIDDK Central Repository</v>
      </c>
      <c r="C31" t="s">
        <v>625</v>
      </c>
      <c r="D31" s="2" t="s">
        <v>626</v>
      </c>
      <c r="E31" s="2" t="s">
        <v>627</v>
      </c>
      <c r="F31" s="2" t="s">
        <v>628</v>
      </c>
      <c r="G31" s="2" t="s">
        <v>624</v>
      </c>
    </row>
    <row r="32" spans="1:7" ht="114.75" x14ac:dyDescent="0.2">
      <c r="A32" s="2" t="s">
        <v>857</v>
      </c>
      <c r="B32" s="1" t="str">
        <f>HYPERLINK("http://databib.org/viewapprovedbyrecordid.php?record=299", "WHO Global Health Observatory Data Repository")</f>
        <v>WHO Global Health Observatory Data Repository</v>
      </c>
      <c r="C32" t="s">
        <v>99</v>
      </c>
      <c r="D32" s="2" t="s">
        <v>71</v>
      </c>
      <c r="E32" s="2" t="s">
        <v>100</v>
      </c>
      <c r="F32" s="2" t="s">
        <v>101</v>
      </c>
      <c r="G32" s="2" t="s">
        <v>98</v>
      </c>
    </row>
    <row r="33" spans="1:7" ht="51" x14ac:dyDescent="0.2">
      <c r="A33" s="2" t="s">
        <v>857</v>
      </c>
      <c r="B33" s="1" t="str">
        <f>HYPERLINK("http://databib.org/viewapprovedbyrecordid.php?record=8", "Agency for Healthcare Research and Quality (AHRQ)")</f>
        <v>Agency for Healthcare Research and Quality (AHRQ)</v>
      </c>
      <c r="C33" t="s">
        <v>609</v>
      </c>
      <c r="E33" s="2" t="s">
        <v>610</v>
      </c>
      <c r="F33" s="2" t="s">
        <v>611</v>
      </c>
      <c r="G33" s="2" t="s">
        <v>608</v>
      </c>
    </row>
    <row r="34" spans="1:7" ht="76.5" x14ac:dyDescent="0.2">
      <c r="A34" s="2" t="s">
        <v>857</v>
      </c>
      <c r="B34" s="1" t="str">
        <f>HYPERLINK("http://databib.org/viewapprovedbyrecordid.php?record=368", "Neuroscience Information Framework")</f>
        <v>Neuroscience Information Framework</v>
      </c>
      <c r="C34" t="s">
        <v>202</v>
      </c>
      <c r="D34" s="2" t="s">
        <v>203</v>
      </c>
      <c r="E34" s="2" t="s">
        <v>203</v>
      </c>
      <c r="F34" s="2" t="s">
        <v>204</v>
      </c>
      <c r="G34" s="2" t="s">
        <v>201</v>
      </c>
    </row>
    <row r="35" spans="1:7" ht="127.5" x14ac:dyDescent="0.2">
      <c r="A35" s="2" t="s">
        <v>857</v>
      </c>
      <c r="B35" s="1" t="str">
        <f>HYPERLINK("http://databib.org/viewapprovedbyrecordid.php?record=288", "Comprehensive Epidemiologic Data Resource (CEDR) [DOE]")</f>
        <v>Comprehensive Epidemiologic Data Resource (CEDR) [DOE]</v>
      </c>
      <c r="C35" t="s">
        <v>165</v>
      </c>
      <c r="D35" s="2" t="s">
        <v>166</v>
      </c>
      <c r="F35" s="2" t="s">
        <v>167</v>
      </c>
      <c r="G35" s="2" t="s">
        <v>164</v>
      </c>
    </row>
    <row r="36" spans="1:7" ht="38.25" x14ac:dyDescent="0.2">
      <c r="A36" s="2" t="s">
        <v>857</v>
      </c>
      <c r="B36" s="1" t="str">
        <f>HYPERLINK("http://databib.org/viewapprovedbyrecordid.php?record=51", "Scientific Registry of Transplant Recipients")</f>
        <v>Scientific Registry of Transplant Recipients</v>
      </c>
      <c r="C36" t="s">
        <v>191</v>
      </c>
      <c r="D36" s="2" t="s">
        <v>26</v>
      </c>
      <c r="F36" s="2" t="s">
        <v>192</v>
      </c>
      <c r="G36" s="2" t="s">
        <v>190</v>
      </c>
    </row>
    <row r="37" spans="1:7" ht="76.5" x14ac:dyDescent="0.2">
      <c r="A37" s="2" t="s">
        <v>857</v>
      </c>
      <c r="B37" s="1" t="str">
        <f>HYPERLINK("http://databib.org/viewapprovedbyrecordid.php?record=47", "Surveillance Epidemiology and End Results")</f>
        <v>Surveillance Epidemiology and End Results</v>
      </c>
      <c r="C37" t="s">
        <v>255</v>
      </c>
      <c r="D37" s="2" t="s">
        <v>26</v>
      </c>
      <c r="F37" s="2" t="s">
        <v>256</v>
      </c>
      <c r="G37" s="2" t="s">
        <v>254</v>
      </c>
    </row>
    <row r="38" spans="1:7" ht="114.75" x14ac:dyDescent="0.2">
      <c r="A38" s="2" t="s">
        <v>857</v>
      </c>
      <c r="B38" s="1" t="str">
        <f>HYPERLINK("http://databib.org/viewapprovedbyrecordid.php?record=240", "International Classification of Diseases")</f>
        <v>International Classification of Diseases</v>
      </c>
      <c r="C38" t="s">
        <v>347</v>
      </c>
      <c r="D38" s="2" t="s">
        <v>26</v>
      </c>
      <c r="F38" s="2" t="s">
        <v>348</v>
      </c>
      <c r="G38" s="2" t="s">
        <v>346</v>
      </c>
    </row>
    <row r="39" spans="1:7" ht="102" x14ac:dyDescent="0.2">
      <c r="A39" s="2" t="s">
        <v>857</v>
      </c>
      <c r="B39" s="1" t="str">
        <f>HYPERLINK("http://databib.org/viewapprovedbyrecordid.php?record=216", "National Center for Health Statistics")</f>
        <v>National Center for Health Statistics</v>
      </c>
      <c r="C39" t="s">
        <v>392</v>
      </c>
      <c r="D39" s="2" t="s">
        <v>26</v>
      </c>
      <c r="F39" s="2" t="s">
        <v>393</v>
      </c>
      <c r="G39" s="2" t="s">
        <v>391</v>
      </c>
    </row>
    <row r="40" spans="1:7" ht="76.5" x14ac:dyDescent="0.2">
      <c r="A40" s="2" t="s">
        <v>857</v>
      </c>
      <c r="B40" s="1" t="str">
        <f>HYPERLINK("http://databib.org/viewapprovedbyrecordid.php?record=238", "Immuno Polymophism Database, The")</f>
        <v>Immuno Polymophism Database, The</v>
      </c>
      <c r="C40" t="s">
        <v>477</v>
      </c>
      <c r="D40" s="2" t="s">
        <v>26</v>
      </c>
      <c r="F40" s="2" t="s">
        <v>478</v>
      </c>
      <c r="G40" s="2" t="s">
        <v>476</v>
      </c>
    </row>
    <row r="41" spans="1:7" ht="102" x14ac:dyDescent="0.2">
      <c r="A41" s="2" t="s">
        <v>857</v>
      </c>
      <c r="B41" s="1" t="str">
        <f>HYPERLINK("http://databib.org/viewapprovedbyrecordid.php?record=340", "Collaborative Psychiatric Epidemiology Surveys (CPES)")</f>
        <v>Collaborative Psychiatric Epidemiology Surveys (CPES)</v>
      </c>
      <c r="C41" t="s">
        <v>580</v>
      </c>
      <c r="D41" s="2" t="s">
        <v>581</v>
      </c>
      <c r="F41" s="2" t="s">
        <v>582</v>
      </c>
      <c r="G41" s="2" t="s">
        <v>579</v>
      </c>
    </row>
    <row r="42" spans="1:7" ht="63.75" x14ac:dyDescent="0.2">
      <c r="A42" s="2" t="s">
        <v>857</v>
      </c>
      <c r="B42" s="1" t="str">
        <f>HYPERLINK("http://databib.org/viewapprovedbyrecordid.php?record=356", "HIV Spatial Data Repository")</f>
        <v>HIV Spatial Data Repository</v>
      </c>
      <c r="C42" t="s">
        <v>743</v>
      </c>
      <c r="D42" s="2" t="s">
        <v>26</v>
      </c>
      <c r="F42" s="2" t="s">
        <v>744</v>
      </c>
      <c r="G42" s="2" t="s">
        <v>742</v>
      </c>
    </row>
    <row r="43" spans="1:7" ht="127.5" x14ac:dyDescent="0.2">
      <c r="A43" s="2" t="s">
        <v>856</v>
      </c>
      <c r="B43" s="1" t="str">
        <f>HYPERLINK("http://databib.org/viewapprovedbyrecordid.php?record=175", "Open Context")</f>
        <v>Open Context</v>
      </c>
      <c r="C43" t="s">
        <v>130</v>
      </c>
      <c r="D43" s="2" t="s">
        <v>131</v>
      </c>
      <c r="E43" s="2" t="s">
        <v>132</v>
      </c>
      <c r="F43" s="2" t="s">
        <v>133</v>
      </c>
      <c r="G43" s="2" t="s">
        <v>129</v>
      </c>
    </row>
    <row r="44" spans="1:7" ht="63.75" x14ac:dyDescent="0.2">
      <c r="A44" s="2" t="s">
        <v>856</v>
      </c>
      <c r="B44" s="1" t="str">
        <f>HYPERLINK("http://databib.org/viewapprovedbyrecordid.php?record=29", "Digital Archaeological Record, The")</f>
        <v>Digital Archaeological Record, The</v>
      </c>
      <c r="C44" t="s">
        <v>49</v>
      </c>
      <c r="D44" s="2" t="s">
        <v>26</v>
      </c>
      <c r="E44" s="2" t="s">
        <v>50</v>
      </c>
      <c r="F44" s="2" t="s">
        <v>51</v>
      </c>
      <c r="G44" s="2" t="s">
        <v>48</v>
      </c>
    </row>
    <row r="45" spans="1:7" ht="51" x14ac:dyDescent="0.2">
      <c r="A45" s="2" t="s">
        <v>856</v>
      </c>
      <c r="B45" s="1" t="str">
        <f>HYPERLINK("http://databib.org/viewapprovedbyrecordid.php?record=15", "Archaeology Data Service")</f>
        <v>Archaeology Data Service</v>
      </c>
      <c r="C45" t="s">
        <v>768</v>
      </c>
      <c r="D45" s="2" t="s">
        <v>769</v>
      </c>
      <c r="E45" s="2" t="s">
        <v>770</v>
      </c>
      <c r="F45" s="2" t="s">
        <v>771</v>
      </c>
      <c r="G45" s="2" t="s">
        <v>767</v>
      </c>
    </row>
    <row r="46" spans="1:7" ht="51" x14ac:dyDescent="0.2">
      <c r="A46" s="2" t="s">
        <v>853</v>
      </c>
      <c r="B46" s="1" t="str">
        <f>HYPERLINK("http://databib.org/viewapprovedbyrecordid.php?record=284", "World Data Center")</f>
        <v>World Data Center</v>
      </c>
      <c r="C46" t="s">
        <v>473</v>
      </c>
      <c r="D46" s="2" t="s">
        <v>26</v>
      </c>
      <c r="E46" s="2" t="s">
        <v>474</v>
      </c>
      <c r="F46" s="2" t="s">
        <v>475</v>
      </c>
      <c r="G46" s="2" t="s">
        <v>472</v>
      </c>
    </row>
    <row r="47" spans="1:7" ht="63.75" x14ac:dyDescent="0.2">
      <c r="A47" s="2" t="s">
        <v>853</v>
      </c>
      <c r="B47" s="1" t="str">
        <f>HYPERLINK("http://databib.org/viewapprovedbyrecordid.php?record=289", "Orthopedic Foundation for Animals Records")</f>
        <v>Orthopedic Foundation for Animals Records</v>
      </c>
      <c r="C47" t="s">
        <v>749</v>
      </c>
      <c r="E47" s="2" t="s">
        <v>750</v>
      </c>
      <c r="F47" s="2" t="s">
        <v>751</v>
      </c>
      <c r="G47" s="2" t="s">
        <v>748</v>
      </c>
    </row>
    <row r="48" spans="1:7" ht="89.25" x14ac:dyDescent="0.2">
      <c r="A48" s="2" t="s">
        <v>853</v>
      </c>
      <c r="B48" s="1" t="str">
        <f>HYPERLINK("http://databib.org/viewapprovedbyrecordid.php?record=297", "Data Basin")</f>
        <v>Data Basin</v>
      </c>
      <c r="C48" t="s">
        <v>15</v>
      </c>
      <c r="D48" s="2" t="s">
        <v>16</v>
      </c>
      <c r="E48" s="2" t="s">
        <v>17</v>
      </c>
      <c r="F48" s="2" t="s">
        <v>18</v>
      </c>
      <c r="G48" s="2" t="s">
        <v>14</v>
      </c>
    </row>
    <row r="49" spans="1:7" ht="102" x14ac:dyDescent="0.2">
      <c r="A49" s="2" t="s">
        <v>853</v>
      </c>
      <c r="B49" s="1" t="str">
        <f>HYPERLINK("http://databib.org/viewapprovedbyrecordid.php?record=208", "National Oceanographic Data Center (NODC)")</f>
        <v>National Oceanographic Data Center (NODC)</v>
      </c>
      <c r="C49" t="s">
        <v>803</v>
      </c>
      <c r="D49" s="2" t="s">
        <v>71</v>
      </c>
      <c r="E49" s="2" t="s">
        <v>804</v>
      </c>
      <c r="F49" s="2" t="s">
        <v>805</v>
      </c>
      <c r="G49" s="2" t="s">
        <v>802</v>
      </c>
    </row>
    <row r="50" spans="1:7" ht="76.5" x14ac:dyDescent="0.2">
      <c r="A50" s="2" t="s">
        <v>853</v>
      </c>
      <c r="B50" s="1" t="str">
        <f>HYPERLINK("http://databib.org/viewapprovedbyrecordid.php?record=344", "Movebank Data Repository")</f>
        <v>Movebank Data Repository</v>
      </c>
      <c r="C50" t="s">
        <v>826</v>
      </c>
      <c r="D50" s="2" t="s">
        <v>26</v>
      </c>
      <c r="E50" s="2" t="s">
        <v>827</v>
      </c>
      <c r="F50" s="2" t="s">
        <v>828</v>
      </c>
      <c r="G50" s="2" t="s">
        <v>825</v>
      </c>
    </row>
    <row r="51" spans="1:7" ht="76.5" x14ac:dyDescent="0.2">
      <c r="A51" s="2" t="s">
        <v>853</v>
      </c>
      <c r="B51" s="1" t="str">
        <f>HYPERLINK("http://databib.org/viewapprovedbyrecordid.php?record=236", "MaizeGDB")</f>
        <v>MaizeGDB</v>
      </c>
      <c r="C51" t="s">
        <v>197</v>
      </c>
      <c r="D51" s="2" t="s">
        <v>198</v>
      </c>
      <c r="E51" s="2" t="s">
        <v>199</v>
      </c>
      <c r="F51" s="2" t="s">
        <v>200</v>
      </c>
      <c r="G51" s="2" t="s">
        <v>196</v>
      </c>
    </row>
    <row r="52" spans="1:7" ht="76.5" x14ac:dyDescent="0.2">
      <c r="A52" s="2" t="s">
        <v>853</v>
      </c>
      <c r="B52" s="1" t="str">
        <f>HYPERLINK("http://databib.org/viewapprovedbyrecordid.php?record=333", "3TU.Datacentrum")</f>
        <v>3TU.Datacentrum</v>
      </c>
      <c r="C52" t="s">
        <v>718</v>
      </c>
      <c r="D52" s="2" t="s">
        <v>26</v>
      </c>
      <c r="E52" s="2" t="s">
        <v>719</v>
      </c>
      <c r="F52" s="2" t="s">
        <v>720</v>
      </c>
      <c r="G52" s="2" t="s">
        <v>717</v>
      </c>
    </row>
    <row r="53" spans="1:7" ht="153" x14ac:dyDescent="0.2">
      <c r="A53" s="2" t="s">
        <v>853</v>
      </c>
      <c r="B53" s="1" t="str">
        <f>HYPERLINK("http://databib.org/viewapprovedbyrecordid.php?record=232", "National Snow and Ice Data Center")</f>
        <v>National Snow and Ice Data Center</v>
      </c>
      <c r="C53" t="s">
        <v>10</v>
      </c>
      <c r="D53" s="2" t="s">
        <v>11</v>
      </c>
      <c r="E53" s="2" t="s">
        <v>12</v>
      </c>
      <c r="F53" s="2" t="s">
        <v>13</v>
      </c>
      <c r="G53" s="2" t="s">
        <v>9</v>
      </c>
    </row>
    <row r="54" spans="1:7" ht="76.5" x14ac:dyDescent="0.2">
      <c r="A54" s="2" t="s">
        <v>853</v>
      </c>
      <c r="B54" s="1" t="str">
        <f>HYPERLINK("http://databib.org/viewapprovedbyrecordid.php?record=345", "The Plant Trait Database (TRY)")</f>
        <v>The Plant Trait Database (TRY)</v>
      </c>
      <c r="C54" t="s">
        <v>457</v>
      </c>
      <c r="D54" s="2" t="s">
        <v>458</v>
      </c>
      <c r="E54" s="2" t="s">
        <v>459</v>
      </c>
      <c r="F54" s="2" t="s">
        <v>460</v>
      </c>
      <c r="G54" s="2" t="s">
        <v>456</v>
      </c>
    </row>
    <row r="55" spans="1:7" ht="25.5" x14ac:dyDescent="0.2">
      <c r="A55" s="2" t="s">
        <v>853</v>
      </c>
      <c r="B55" s="1" t="str">
        <f>HYPERLINK("http://databib.org/viewapprovedbyrecordid.php?record=164", "Protein Data Bank Europe")</f>
        <v>Protein Data Bank Europe</v>
      </c>
      <c r="C55" t="s">
        <v>103</v>
      </c>
      <c r="D55" s="2" t="s">
        <v>26</v>
      </c>
      <c r="F55" s="2" t="s">
        <v>104</v>
      </c>
      <c r="G55" s="2" t="s">
        <v>102</v>
      </c>
    </row>
    <row r="56" spans="1:7" ht="51" x14ac:dyDescent="0.2">
      <c r="A56" s="2" t="s">
        <v>853</v>
      </c>
      <c r="B56" s="1" t="str">
        <f>HYPERLINK("http://databib.org/viewapprovedbyrecordid.php?record=167", "Renewable Resource Data Center")</f>
        <v>Renewable Resource Data Center</v>
      </c>
      <c r="C56" t="s">
        <v>269</v>
      </c>
      <c r="D56" s="2" t="s">
        <v>26</v>
      </c>
      <c r="F56" s="2" t="s">
        <v>270</v>
      </c>
      <c r="G56" s="2" t="s">
        <v>268</v>
      </c>
    </row>
    <row r="57" spans="1:7" ht="51" x14ac:dyDescent="0.2">
      <c r="A57" s="2" t="s">
        <v>853</v>
      </c>
      <c r="B57" s="1" t="str">
        <f>HYPERLINK("http://databib.org/viewapprovedbyrecordid.php?record=235", "World Data Center for Climate")</f>
        <v>World Data Center for Climate</v>
      </c>
      <c r="C57" t="s">
        <v>300</v>
      </c>
      <c r="D57" s="2" t="s">
        <v>26</v>
      </c>
      <c r="F57" s="2" t="s">
        <v>301</v>
      </c>
      <c r="G57" s="2" t="s">
        <v>299</v>
      </c>
    </row>
    <row r="58" spans="1:7" ht="63.75" x14ac:dyDescent="0.2">
      <c r="A58" s="2" t="s">
        <v>853</v>
      </c>
      <c r="B58" s="1" t="str">
        <f>HYPERLINK("http://databib.org/viewapprovedbyrecordid.php?record=351", "India Water Portal, The")</f>
        <v>India Water Portal, The</v>
      </c>
      <c r="C58" t="s">
        <v>324</v>
      </c>
      <c r="D58" s="2" t="s">
        <v>26</v>
      </c>
      <c r="F58" s="2" t="s">
        <v>325</v>
      </c>
      <c r="G58" s="2" t="s">
        <v>323</v>
      </c>
    </row>
    <row r="59" spans="1:7" ht="114.75" x14ac:dyDescent="0.2">
      <c r="A59" s="2" t="s">
        <v>853</v>
      </c>
      <c r="B59" s="1" t="str">
        <f>HYPERLINK("http://databib.org/viewapprovedbyrecordid.php?record=277", "DOE Data Explorer")</f>
        <v>DOE Data Explorer</v>
      </c>
      <c r="C59" t="s">
        <v>534</v>
      </c>
      <c r="D59" s="2" t="s">
        <v>535</v>
      </c>
      <c r="F59" s="2" t="s">
        <v>536</v>
      </c>
      <c r="G59" s="2" t="s">
        <v>533</v>
      </c>
    </row>
    <row r="60" spans="1:7" ht="89.25" x14ac:dyDescent="0.2">
      <c r="A60" s="2" t="s">
        <v>853</v>
      </c>
      <c r="B60" s="1" t="str">
        <f>HYPERLINK("http://databib.org/viewapprovedbyrecordid.php?record=321", "SERDP Ecosystem Management Project Repository")</f>
        <v>SERDP Ecosystem Management Project Repository</v>
      </c>
      <c r="C60" t="s">
        <v>780</v>
      </c>
      <c r="D60" s="2" t="s">
        <v>26</v>
      </c>
      <c r="F60" s="2" t="s">
        <v>781</v>
      </c>
      <c r="G60" s="2" t="s">
        <v>779</v>
      </c>
    </row>
    <row r="61" spans="1:7" ht="63.75" x14ac:dyDescent="0.2">
      <c r="A61" s="2" t="s">
        <v>853</v>
      </c>
      <c r="B61" s="1" t="str">
        <f>HYPERLINK("http://databib.org/viewapprovedbyrecordid.php?record=313", "Woods Hole Oceanographic Institution Data Library and Archives")</f>
        <v>Woods Hole Oceanographic Institution Data Library and Archives</v>
      </c>
      <c r="C61" t="s">
        <v>846</v>
      </c>
      <c r="D61" s="2" t="s">
        <v>26</v>
      </c>
      <c r="F61" s="2" t="s">
        <v>847</v>
      </c>
      <c r="G61" s="2" t="s">
        <v>845</v>
      </c>
    </row>
    <row r="62" spans="1:7" ht="102" x14ac:dyDescent="0.2">
      <c r="A62" s="2" t="s">
        <v>862</v>
      </c>
      <c r="B62" s="1" t="str">
        <f>HYPERLINK("http://databib.org/viewapprovedbyrecordid.php?record=348", "Speech and Language Data Repository")</f>
        <v>Speech and Language Data Repository</v>
      </c>
      <c r="C62" t="s">
        <v>746</v>
      </c>
      <c r="D62" s="2" t="s">
        <v>26</v>
      </c>
      <c r="E62" s="2" t="s">
        <v>26</v>
      </c>
      <c r="F62" s="2" t="s">
        <v>747</v>
      </c>
      <c r="G62" s="2" t="s">
        <v>745</v>
      </c>
    </row>
    <row r="63" spans="1:7" ht="51" x14ac:dyDescent="0.2">
      <c r="A63" s="2" t="s">
        <v>862</v>
      </c>
      <c r="B63" s="1" t="str">
        <f>HYPERLINK("http://databib.org/viewapprovedbyrecordid.php?record=219", "Arts and Humanities Data Service (AHDS)")</f>
        <v>Arts and Humanities Data Service (AHDS)</v>
      </c>
      <c r="C63" t="s">
        <v>695</v>
      </c>
      <c r="D63" s="2" t="s">
        <v>26</v>
      </c>
      <c r="E63" s="2" t="s">
        <v>696</v>
      </c>
      <c r="F63" s="2" t="s">
        <v>697</v>
      </c>
      <c r="G63" s="2" t="s">
        <v>694</v>
      </c>
    </row>
    <row r="64" spans="1:7" ht="76.5" x14ac:dyDescent="0.2">
      <c r="A64" s="2" t="s">
        <v>862</v>
      </c>
      <c r="B64" s="1" t="str">
        <f>HYPERLINK("http://databib.org/viewapprovedbyrecordid.php?record=14", "Association of Religion Data Archives (ARDA)")</f>
        <v>Association of Religion Data Archives (ARDA)</v>
      </c>
      <c r="C64" t="s">
        <v>834</v>
      </c>
      <c r="D64" s="2" t="s">
        <v>835</v>
      </c>
      <c r="E64" s="2" t="s">
        <v>836</v>
      </c>
      <c r="F64" s="2" t="s">
        <v>837</v>
      </c>
      <c r="G64" s="2" t="s">
        <v>833</v>
      </c>
    </row>
    <row r="65" spans="1:7" ht="76.5" x14ac:dyDescent="0.2">
      <c r="A65" s="2" t="s">
        <v>854</v>
      </c>
      <c r="B65" s="1" t="str">
        <f>HYPERLINK("http://databib.org/viewapprovedbyrecordid.php?record=347", "DataHub, The")</f>
        <v>DataHub, The</v>
      </c>
      <c r="C65" t="s">
        <v>339</v>
      </c>
      <c r="D65" s="2" t="s">
        <v>26</v>
      </c>
      <c r="E65" s="2" t="s">
        <v>340</v>
      </c>
      <c r="F65" s="2" t="s">
        <v>341</v>
      </c>
      <c r="G65" s="2" t="s">
        <v>338</v>
      </c>
    </row>
    <row r="66" spans="1:7" ht="76.5" x14ac:dyDescent="0.2">
      <c r="A66" s="2" t="s">
        <v>854</v>
      </c>
      <c r="B66" s="1" t="str">
        <f>HYPERLINK("http://databib.org/viewapprovedbyrecordid.php?record=304", "GeoNames")</f>
        <v>GeoNames</v>
      </c>
      <c r="C66" t="s">
        <v>660</v>
      </c>
      <c r="D66" s="2" t="s">
        <v>661</v>
      </c>
      <c r="E66" s="2" t="s">
        <v>662</v>
      </c>
      <c r="F66" s="2" t="s">
        <v>663</v>
      </c>
      <c r="G66" s="2" t="s">
        <v>659</v>
      </c>
    </row>
    <row r="67" spans="1:7" ht="89.25" x14ac:dyDescent="0.2">
      <c r="A67" s="2" t="s">
        <v>854</v>
      </c>
      <c r="B67" s="1" t="str">
        <f>HYPERLINK("http://databib.org/viewapprovedbyrecordid.php?record=330", "Economic and Social Data Service")</f>
        <v>Economic and Social Data Service</v>
      </c>
      <c r="C67" t="s">
        <v>272</v>
      </c>
      <c r="D67" s="2" t="s">
        <v>71</v>
      </c>
      <c r="E67" s="2" t="s">
        <v>273</v>
      </c>
      <c r="F67" s="2" t="s">
        <v>274</v>
      </c>
      <c r="G67" s="2" t="s">
        <v>271</v>
      </c>
    </row>
    <row r="68" spans="1:7" ht="76.5" x14ac:dyDescent="0.2">
      <c r="A68" s="2" t="s">
        <v>854</v>
      </c>
      <c r="B68" s="1" t="str">
        <f>HYPERLINK("http://databib.org/viewapprovedbyrecordid.php?record=249", "HMDC:Harvard-MIT Data Center")</f>
        <v>HMDC:Harvard-MIT Data Center</v>
      </c>
      <c r="C68" t="s">
        <v>44</v>
      </c>
      <c r="D68" s="2" t="s">
        <v>45</v>
      </c>
      <c r="E68" s="2" t="s">
        <v>46</v>
      </c>
      <c r="F68" s="2" t="s">
        <v>47</v>
      </c>
      <c r="G68" s="2" t="s">
        <v>43</v>
      </c>
    </row>
    <row r="69" spans="1:7" ht="89.25" x14ac:dyDescent="0.2">
      <c r="A69" s="2" t="s">
        <v>854</v>
      </c>
      <c r="B69" s="1" t="str">
        <f>HYPERLINK("http://databib.org/viewapprovedbyrecordid.php?record=224", "National Center for Educational Statistics")</f>
        <v>National Center for Educational Statistics</v>
      </c>
      <c r="C69" t="s">
        <v>799</v>
      </c>
      <c r="D69" s="2" t="s">
        <v>71</v>
      </c>
      <c r="E69" s="2" t="s">
        <v>800</v>
      </c>
      <c r="F69" s="2" t="s">
        <v>801</v>
      </c>
      <c r="G69" s="2" t="s">
        <v>798</v>
      </c>
    </row>
    <row r="70" spans="1:7" ht="38.25" x14ac:dyDescent="0.2">
      <c r="A70" s="2" t="s">
        <v>854</v>
      </c>
      <c r="B70" s="1" t="str">
        <f>HYPERLINK("http://databib.org/viewapprovedbyrecordid.php?record=359", "DataFirst")</f>
        <v>DataFirst</v>
      </c>
      <c r="C70" t="s">
        <v>387</v>
      </c>
      <c r="D70" s="2" t="s">
        <v>388</v>
      </c>
      <c r="E70" s="2" t="s">
        <v>389</v>
      </c>
      <c r="F70" s="2" t="s">
        <v>390</v>
      </c>
      <c r="G70" s="2" t="s">
        <v>386</v>
      </c>
    </row>
    <row r="71" spans="1:7" ht="89.25" x14ac:dyDescent="0.2">
      <c r="A71" s="2" t="s">
        <v>854</v>
      </c>
      <c r="B71" s="1" t="str">
        <f>HYPERLINK("http://databib.org/viewapprovedbyrecordid.php?record=223", "CESSDA Catalogue/Portal [Council of European Social Science Data Services]")</f>
        <v>CESSDA Catalogue/Portal [Council of European Social Science Data Services]</v>
      </c>
      <c r="C71" t="s">
        <v>757</v>
      </c>
      <c r="D71" s="2" t="s">
        <v>761</v>
      </c>
      <c r="E71" s="2" t="s">
        <v>762</v>
      </c>
      <c r="F71" s="2" t="s">
        <v>763</v>
      </c>
      <c r="G71" s="2" t="s">
        <v>760</v>
      </c>
    </row>
    <row r="72" spans="1:7" ht="25.5" x14ac:dyDescent="0.2">
      <c r="A72" s="2" t="s">
        <v>854</v>
      </c>
      <c r="B72" s="1" t="str">
        <f>HYPERLINK("http://databib.org/viewapprovedbyrecordid.php?record=339", "World Bank Finances")</f>
        <v>World Bank Finances</v>
      </c>
      <c r="C72" t="s">
        <v>25</v>
      </c>
      <c r="D72" s="2" t="s">
        <v>26</v>
      </c>
      <c r="E72" s="2" t="s">
        <v>27</v>
      </c>
      <c r="F72" s="2" t="s">
        <v>28</v>
      </c>
      <c r="G72" s="2" t="s">
        <v>24</v>
      </c>
    </row>
    <row r="73" spans="1:7" ht="38.25" x14ac:dyDescent="0.2">
      <c r="A73" s="2" t="s">
        <v>854</v>
      </c>
      <c r="B73" s="1" t="str">
        <f>HYPERLINK("http://databib.org/viewapprovedbyrecordid.php?record=336", "Federal Reserve Economic Data")</f>
        <v>Federal Reserve Economic Data</v>
      </c>
      <c r="C73" t="s">
        <v>118</v>
      </c>
      <c r="D73" s="2" t="s">
        <v>26</v>
      </c>
      <c r="E73" s="2" t="s">
        <v>27</v>
      </c>
      <c r="F73" s="2" t="s">
        <v>119</v>
      </c>
      <c r="G73" s="2" t="s">
        <v>117</v>
      </c>
    </row>
    <row r="74" spans="1:7" ht="127.5" x14ac:dyDescent="0.2">
      <c r="A74" s="2" t="s">
        <v>854</v>
      </c>
      <c r="B74" s="1" t="str">
        <f>HYPERLINK("http://databib.org/viewapprovedbyrecordid.php?record=17", "American FactFinder")</f>
        <v>American FactFinder</v>
      </c>
      <c r="C74" t="s">
        <v>186</v>
      </c>
      <c r="D74" s="2" t="s">
        <v>187</v>
      </c>
      <c r="E74" s="2" t="s">
        <v>188</v>
      </c>
      <c r="F74" s="2" t="s">
        <v>189</v>
      </c>
      <c r="G74" s="2" t="s">
        <v>185</v>
      </c>
    </row>
    <row r="75" spans="1:7" ht="102" x14ac:dyDescent="0.2">
      <c r="A75" s="2" t="s">
        <v>854</v>
      </c>
      <c r="B75" s="1" t="str">
        <f>HYPERLINK("http://databib.org/viewapprovedbyrecordid.php?record=7", "Inter-University Consortium for Political and Social Research (ICPSR)")</f>
        <v>Inter-University Consortium for Political and Social Research (ICPSR)</v>
      </c>
      <c r="C75" t="s">
        <v>90</v>
      </c>
      <c r="D75" s="2" t="s">
        <v>26</v>
      </c>
      <c r="E75" s="2" t="s">
        <v>26</v>
      </c>
      <c r="F75" s="2" t="s">
        <v>91</v>
      </c>
      <c r="G75" s="2" t="s">
        <v>89</v>
      </c>
    </row>
    <row r="76" spans="1:7" ht="63.75" x14ac:dyDescent="0.2">
      <c r="A76" s="2" t="s">
        <v>854</v>
      </c>
      <c r="B76" s="1" t="str">
        <f>HYPERLINK("http://databib.org/viewapprovedbyrecordid.php?record=358", "Australian Data Archive")</f>
        <v>Australian Data Archive</v>
      </c>
      <c r="C76" t="s">
        <v>362</v>
      </c>
      <c r="E76" s="2" t="s">
        <v>363</v>
      </c>
      <c r="F76" s="2" t="s">
        <v>364</v>
      </c>
      <c r="G76" s="2" t="s">
        <v>361</v>
      </c>
    </row>
    <row r="77" spans="1:7" ht="89.25" x14ac:dyDescent="0.2">
      <c r="A77" s="2" t="s">
        <v>854</v>
      </c>
      <c r="B77" s="1" t="str">
        <f>HYPERLINK("http://databib.org/viewapprovedbyrecordid.php?record=220", "Australian Social Science Data Archive (ASSDA)")</f>
        <v>Australian Social Science Data Archive (ASSDA)</v>
      </c>
      <c r="C77" t="s">
        <v>676</v>
      </c>
      <c r="D77" s="2" t="s">
        <v>677</v>
      </c>
      <c r="E77" s="2" t="s">
        <v>678</v>
      </c>
      <c r="F77" s="2" t="s">
        <v>679</v>
      </c>
      <c r="G77" s="2" t="s">
        <v>675</v>
      </c>
    </row>
    <row r="78" spans="1:7" ht="63.75" x14ac:dyDescent="0.2">
      <c r="A78" s="2" t="s">
        <v>854</v>
      </c>
      <c r="B78" s="1" t="str">
        <f>HYPERLINK("http://databib.org/viewapprovedbyrecordid.php?record=228", "Council of European Social Science Data Archives")</f>
        <v>Council of European Social Science Data Archives</v>
      </c>
      <c r="C78" t="s">
        <v>757</v>
      </c>
      <c r="D78" s="2" t="s">
        <v>26</v>
      </c>
      <c r="E78" s="2" t="s">
        <v>758</v>
      </c>
      <c r="F78" s="2" t="s">
        <v>759</v>
      </c>
      <c r="G78" s="2" t="s">
        <v>756</v>
      </c>
    </row>
    <row r="79" spans="1:7" ht="140.25" x14ac:dyDescent="0.2">
      <c r="A79" s="2" t="s">
        <v>854</v>
      </c>
      <c r="B79" s="1" t="str">
        <f>HYPERLINK("http://databib.org/viewapprovedbyrecordid.php?record=229", "Institute for Quantitative Social Science")</f>
        <v>Institute for Quantitative Social Science</v>
      </c>
      <c r="C79" t="s">
        <v>66</v>
      </c>
      <c r="D79" s="2" t="s">
        <v>26</v>
      </c>
      <c r="E79" s="2" t="s">
        <v>67</v>
      </c>
      <c r="F79" s="2" t="s">
        <v>68</v>
      </c>
      <c r="G79" s="2" t="s">
        <v>65</v>
      </c>
    </row>
    <row r="80" spans="1:7" ht="63.75" x14ac:dyDescent="0.2">
      <c r="A80" s="2" t="s">
        <v>854</v>
      </c>
      <c r="B80" s="1" t="str">
        <f>HYPERLINK("http://databib.org/viewapprovedbyrecordid.php?record=152", "World Data Center for Human Interactions in the Environment")</f>
        <v>World Data Center for Human Interactions in the Environment</v>
      </c>
      <c r="C80" t="s">
        <v>221</v>
      </c>
      <c r="D80" s="2" t="s">
        <v>26</v>
      </c>
      <c r="F80" s="2" t="s">
        <v>222</v>
      </c>
      <c r="G80" s="2" t="s">
        <v>220</v>
      </c>
    </row>
    <row r="81" spans="1:7" ht="51" x14ac:dyDescent="0.2">
      <c r="A81" s="2" t="s">
        <v>854</v>
      </c>
      <c r="B81" s="1" t="str">
        <f>HYPERLINK("http://databib.org/viewapprovedbyrecordid.php?record=311", "ISPS Data Archive")</f>
        <v>ISPS Data Archive</v>
      </c>
      <c r="C81" t="s">
        <v>238</v>
      </c>
      <c r="D81" s="2" t="s">
        <v>239</v>
      </c>
      <c r="F81" s="2" t="s">
        <v>240</v>
      </c>
      <c r="G81" s="2" t="s">
        <v>65</v>
      </c>
    </row>
    <row r="82" spans="1:7" ht="63.75" x14ac:dyDescent="0.2">
      <c r="A82" s="2" t="s">
        <v>854</v>
      </c>
      <c r="B82" s="1" t="str">
        <f>HYPERLINK("http://databib.org/viewapprovedbyrecordid.php?record=326", "TeachingWithData.Org")</f>
        <v>TeachingWithData.Org</v>
      </c>
      <c r="C82" t="s">
        <v>289</v>
      </c>
      <c r="D82" s="2" t="s">
        <v>26</v>
      </c>
      <c r="F82" s="2" t="s">
        <v>290</v>
      </c>
      <c r="G82" s="2" t="s">
        <v>288</v>
      </c>
    </row>
    <row r="83" spans="1:7" ht="102" x14ac:dyDescent="0.2">
      <c r="A83" s="2" t="s">
        <v>854</v>
      </c>
      <c r="B83" s="1" t="str">
        <f>HYPERLINK("http://databib.org/viewapprovedbyrecordid.php?record=35", "Roper Center Public Opinion Archives")</f>
        <v>Roper Center Public Opinion Archives</v>
      </c>
      <c r="C83" t="s">
        <v>331</v>
      </c>
      <c r="D83" s="2" t="s">
        <v>332</v>
      </c>
      <c r="F83" s="2" t="s">
        <v>333</v>
      </c>
      <c r="G83" s="2" t="s">
        <v>330</v>
      </c>
    </row>
    <row r="84" spans="1:7" ht="63.75" x14ac:dyDescent="0.2">
      <c r="A84" s="2" t="s">
        <v>854</v>
      </c>
      <c r="B84" s="1" t="str">
        <f>HYPERLINK("http://databib.org/viewapprovedbyrecordid.php?record=343", "North American Jewish Data Bank")</f>
        <v>North American Jewish Data Bank</v>
      </c>
      <c r="C84" t="s">
        <v>462</v>
      </c>
      <c r="D84" s="2" t="s">
        <v>463</v>
      </c>
      <c r="F84" s="2" t="s">
        <v>464</v>
      </c>
      <c r="G84" s="2" t="s">
        <v>461</v>
      </c>
    </row>
    <row r="85" spans="1:7" ht="25.5" x14ac:dyDescent="0.2">
      <c r="A85" s="2" t="s">
        <v>854</v>
      </c>
      <c r="B85" s="1" t="str">
        <f>HYPERLINK("http://databib.org/viewapprovedbyrecordid.php?record=231", "DANS: Data Archiving and Network Services")</f>
        <v>DANS: Data Archiving and Network Services</v>
      </c>
      <c r="C85" t="s">
        <v>470</v>
      </c>
      <c r="D85" s="2" t="s">
        <v>71</v>
      </c>
      <c r="F85" s="2" t="s">
        <v>471</v>
      </c>
      <c r="G85" s="2" t="s">
        <v>338</v>
      </c>
    </row>
    <row r="86" spans="1:7" ht="63.75" x14ac:dyDescent="0.2">
      <c r="A86" s="2" t="s">
        <v>854</v>
      </c>
      <c r="B86" s="1" t="str">
        <f>HYPERLINK("http://databib.org/viewapprovedbyrecordid.php?record=325", "Center for Population Research in LGBT Health")</f>
        <v>Center for Population Research in LGBT Health</v>
      </c>
      <c r="C86" t="s">
        <v>515</v>
      </c>
      <c r="D86" s="2" t="s">
        <v>26</v>
      </c>
      <c r="F86" s="2" t="s">
        <v>516</v>
      </c>
      <c r="G86" s="2" t="s">
        <v>514</v>
      </c>
    </row>
    <row r="87" spans="1:7" ht="51" x14ac:dyDescent="0.2">
      <c r="A87" s="2" t="s">
        <v>854</v>
      </c>
      <c r="B87" s="1" t="str">
        <f>HYPERLINK("http://databib.org/viewapprovedbyrecordid.php?record=324", "General Social Survey")</f>
        <v>General Social Survey</v>
      </c>
      <c r="C87" t="s">
        <v>622</v>
      </c>
      <c r="D87" s="2" t="s">
        <v>26</v>
      </c>
      <c r="F87" s="2" t="s">
        <v>623</v>
      </c>
      <c r="G87" s="2" t="s">
        <v>621</v>
      </c>
    </row>
    <row r="88" spans="1:7" ht="51" x14ac:dyDescent="0.2">
      <c r="A88" s="2" t="s">
        <v>854</v>
      </c>
      <c r="B88" s="1" t="str">
        <f>HYPERLINK("http://databib.org/viewapprovedbyrecordid.php?record=233", "DataStaR")</f>
        <v>DataStaR</v>
      </c>
      <c r="C88" t="s">
        <v>843</v>
      </c>
      <c r="D88" s="2" t="s">
        <v>26</v>
      </c>
      <c r="F88" s="2" t="s">
        <v>844</v>
      </c>
      <c r="G88" s="2" t="s">
        <v>338</v>
      </c>
    </row>
    <row r="89" spans="1:7" ht="178.5" x14ac:dyDescent="0.2">
      <c r="A89" s="2" t="s">
        <v>859</v>
      </c>
      <c r="B89" s="1" t="str">
        <f>HYPERLINK("http://databib.org/viewapprovedbyrecordid.php?record=148", "UK Data Archive (UKDA)")</f>
        <v>UK Data Archive (UKDA)</v>
      </c>
      <c r="C89" t="s">
        <v>248</v>
      </c>
      <c r="D89" s="2" t="s">
        <v>26</v>
      </c>
      <c r="E89" s="2" t="s">
        <v>249</v>
      </c>
      <c r="F89" s="2" t="s">
        <v>250</v>
      </c>
      <c r="G89" s="2" t="s">
        <v>247</v>
      </c>
    </row>
    <row r="90" spans="1:7" ht="255" x14ac:dyDescent="0.2">
      <c r="A90" s="2" t="s">
        <v>861</v>
      </c>
      <c r="B90" s="1" t="str">
        <f>HYPERLINK("http://databib.org/viewapprovedbyrecordid.php?record=278", "National Archives and Records Administration [NARA]")</f>
        <v>National Archives and Records Administration [NARA]</v>
      </c>
      <c r="C90" t="s">
        <v>495</v>
      </c>
      <c r="D90" s="2" t="s">
        <v>496</v>
      </c>
      <c r="F90" s="2" t="s">
        <v>497</v>
      </c>
      <c r="G90" s="2" t="s">
        <v>494</v>
      </c>
    </row>
    <row r="91" spans="1:7" ht="102" x14ac:dyDescent="0.2">
      <c r="A91" s="2" t="s">
        <v>855</v>
      </c>
      <c r="B91" s="1" t="str">
        <f>HYPERLINK("http://databib.org/viewapprovedbyrecordid.php?record=210", "National Geoscience Data Centre")</f>
        <v>National Geoscience Data Centre</v>
      </c>
      <c r="C91" t="s">
        <v>688</v>
      </c>
      <c r="D91" s="2" t="s">
        <v>71</v>
      </c>
      <c r="E91" s="2" t="s">
        <v>689</v>
      </c>
      <c r="F91" s="2" t="s">
        <v>690</v>
      </c>
      <c r="G91" s="2" t="s">
        <v>687</v>
      </c>
    </row>
    <row r="92" spans="1:7" ht="102" x14ac:dyDescent="0.2">
      <c r="A92" s="2" t="s">
        <v>855</v>
      </c>
      <c r="B92" s="1" t="str">
        <f>HYPERLINK("http://databib.org/viewapprovedbyrecordid.php?record=319", "GSA Publications Data Repository")</f>
        <v>GSA Publications Data Repository</v>
      </c>
      <c r="C92" t="s">
        <v>93</v>
      </c>
      <c r="D92" s="2" t="s">
        <v>217</v>
      </c>
      <c r="E92" s="2" t="s">
        <v>218</v>
      </c>
      <c r="F92" s="2" t="s">
        <v>219</v>
      </c>
      <c r="G92" s="2" t="s">
        <v>216</v>
      </c>
    </row>
    <row r="93" spans="1:7" ht="63.75" x14ac:dyDescent="0.2">
      <c r="A93" s="2" t="s">
        <v>855</v>
      </c>
      <c r="B93" s="1" t="str">
        <f>HYPERLINK("http://databib.org/viewapprovedbyrecordid.php?record=363", "EarthChem")</f>
        <v>EarthChem</v>
      </c>
      <c r="C93" t="s">
        <v>410</v>
      </c>
      <c r="D93" s="2" t="s">
        <v>26</v>
      </c>
      <c r="E93" s="2" t="s">
        <v>22</v>
      </c>
      <c r="F93" s="2" t="s">
        <v>411</v>
      </c>
      <c r="G93" s="2" t="s">
        <v>409</v>
      </c>
    </row>
    <row r="94" spans="1:7" ht="38.25" x14ac:dyDescent="0.2">
      <c r="A94" s="2" t="s">
        <v>855</v>
      </c>
      <c r="B94" s="1" t="str">
        <f>HYPERLINK("http://databib.org/viewapprovedbyrecordid.php?record=281", "Crystallography Open Database")</f>
        <v>Crystallography Open Database</v>
      </c>
      <c r="C94" t="s">
        <v>524</v>
      </c>
      <c r="D94" s="2" t="s">
        <v>26</v>
      </c>
      <c r="E94" s="2" t="s">
        <v>22</v>
      </c>
      <c r="F94" s="2" t="s">
        <v>525</v>
      </c>
      <c r="G94" s="2" t="s">
        <v>523</v>
      </c>
    </row>
    <row r="95" spans="1:7" ht="51" x14ac:dyDescent="0.2">
      <c r="A95" s="2" t="s">
        <v>855</v>
      </c>
      <c r="B95" s="1" t="str">
        <f>HYPERLINK("http://databib.org/viewapprovedbyrecordid.php?record=366", "System for Earth SAmple Registration (SESAR)")</f>
        <v>System for Earth SAmple Registration (SESAR)</v>
      </c>
      <c r="C95" t="s">
        <v>777</v>
      </c>
      <c r="D95" s="2" t="s">
        <v>26</v>
      </c>
      <c r="E95" s="2" t="s">
        <v>22</v>
      </c>
      <c r="F95" s="2" t="s">
        <v>778</v>
      </c>
      <c r="G95" s="2" t="s">
        <v>776</v>
      </c>
    </row>
    <row r="96" spans="1:7" ht="89.25" x14ac:dyDescent="0.2">
      <c r="A96" s="2" t="s">
        <v>855</v>
      </c>
      <c r="B96" s="1" t="str">
        <f>HYPERLINK("http://databib.org/viewapprovedbyrecordid.php?record=177", "UniSTS")</f>
        <v>UniSTS</v>
      </c>
      <c r="C96" t="s">
        <v>633</v>
      </c>
      <c r="D96" s="2" t="s">
        <v>26</v>
      </c>
      <c r="E96" s="2" t="s">
        <v>634</v>
      </c>
      <c r="F96" s="2" t="s">
        <v>635</v>
      </c>
    </row>
    <row r="97" spans="1:7" ht="76.5" x14ac:dyDescent="0.2">
      <c r="A97" s="2" t="s">
        <v>855</v>
      </c>
      <c r="B97" s="1" t="str">
        <f>HYPERLINK("http://databib.org/viewapprovedbyrecordid.php?record=292", "GenBank")</f>
        <v>GenBank</v>
      </c>
      <c r="C97" t="s">
        <v>595</v>
      </c>
      <c r="D97" s="2" t="s">
        <v>596</v>
      </c>
      <c r="E97" s="2" t="s">
        <v>597</v>
      </c>
      <c r="F97" s="2" t="s">
        <v>598</v>
      </c>
      <c r="G97" s="2" t="s">
        <v>594</v>
      </c>
    </row>
    <row r="98" spans="1:7" ht="51" x14ac:dyDescent="0.2">
      <c r="A98" s="2" t="s">
        <v>855</v>
      </c>
      <c r="B98" s="1" t="str">
        <f>HYPERLINK("http://databib.org/viewapprovedbyrecordid.php?record=295", "GeoCommons")</f>
        <v>GeoCommons</v>
      </c>
      <c r="C98" t="s">
        <v>121</v>
      </c>
      <c r="D98" s="2" t="s">
        <v>122</v>
      </c>
      <c r="E98" s="2" t="s">
        <v>123</v>
      </c>
      <c r="F98" s="2" t="s">
        <v>124</v>
      </c>
      <c r="G98" s="2" t="s">
        <v>120</v>
      </c>
    </row>
    <row r="99" spans="1:7" ht="127.5" x14ac:dyDescent="0.2">
      <c r="A99" s="2" t="s">
        <v>855</v>
      </c>
      <c r="B99" s="1" t="str">
        <f>HYPERLINK("http://databib.org/viewapprovedbyrecordid.php?record=37", "PubChem")</f>
        <v>PubChem</v>
      </c>
      <c r="C99" t="s">
        <v>276</v>
      </c>
      <c r="D99" s="2" t="s">
        <v>277</v>
      </c>
      <c r="E99" s="2" t="s">
        <v>278</v>
      </c>
      <c r="F99" s="2" t="s">
        <v>279</v>
      </c>
      <c r="G99" s="2" t="s">
        <v>275</v>
      </c>
    </row>
    <row r="100" spans="1:7" ht="63.75" x14ac:dyDescent="0.2">
      <c r="A100" s="2" t="s">
        <v>855</v>
      </c>
      <c r="B100" s="1" t="str">
        <f>HYPERLINK("http://databib.org/viewapprovedbyrecordid.php?record=312", "Ensembl")</f>
        <v>Ensembl</v>
      </c>
      <c r="C100" t="s">
        <v>530</v>
      </c>
      <c r="D100" s="2" t="s">
        <v>71</v>
      </c>
      <c r="E100" s="2" t="s">
        <v>531</v>
      </c>
      <c r="F100" s="2" t="s">
        <v>532</v>
      </c>
      <c r="G100" s="2" t="s">
        <v>529</v>
      </c>
    </row>
    <row r="101" spans="1:7" ht="102" x14ac:dyDescent="0.2">
      <c r="A101" s="2" t="s">
        <v>855</v>
      </c>
      <c r="B101" s="1" t="str">
        <f>HYPERLINK("http://databib.org/viewapprovedbyrecordid.php?record=39", "Predicted Crystallography Open Database")</f>
        <v>Predicted Crystallography Open Database</v>
      </c>
      <c r="C101" t="s">
        <v>576</v>
      </c>
      <c r="D101" s="2" t="s">
        <v>71</v>
      </c>
      <c r="E101" s="2" t="s">
        <v>577</v>
      </c>
      <c r="F101" s="2" t="s">
        <v>578</v>
      </c>
      <c r="G101" s="2" t="s">
        <v>575</v>
      </c>
    </row>
    <row r="102" spans="1:7" ht="51" x14ac:dyDescent="0.2">
      <c r="A102" s="2" t="s">
        <v>855</v>
      </c>
      <c r="B102" s="1" t="str">
        <f>HYPERLINK("http://databib.org/viewapprovedbyrecordid.php?record=301", "DGVarchive")</f>
        <v>DGVarchive</v>
      </c>
      <c r="C102" t="s">
        <v>85</v>
      </c>
      <c r="D102" s="2" t="s">
        <v>86</v>
      </c>
      <c r="E102" s="2" t="s">
        <v>87</v>
      </c>
      <c r="F102" s="2" t="s">
        <v>88</v>
      </c>
      <c r="G102" s="2" t="s">
        <v>84</v>
      </c>
    </row>
    <row r="103" spans="1:7" ht="63.75" x14ac:dyDescent="0.2">
      <c r="A103" s="2" t="s">
        <v>855</v>
      </c>
      <c r="B103" s="1" t="str">
        <f>HYPERLINK("http://databib.org/viewapprovedbyrecordid.php?record=250", "Integrated Relational Enzyme database (IntEnz)")</f>
        <v>Integrated Relational Enzyme database (IntEnz)</v>
      </c>
      <c r="C103" t="s">
        <v>466</v>
      </c>
      <c r="D103" s="2" t="s">
        <v>467</v>
      </c>
      <c r="E103" s="2" t="s">
        <v>468</v>
      </c>
      <c r="F103" s="2" t="s">
        <v>469</v>
      </c>
      <c r="G103" s="2" t="s">
        <v>465</v>
      </c>
    </row>
    <row r="104" spans="1:7" ht="102" x14ac:dyDescent="0.2">
      <c r="A104" s="2" t="s">
        <v>855</v>
      </c>
      <c r="B104" s="1" t="str">
        <f>HYPERLINK("http://databib.org/viewapprovedbyrecordid.php?record=258", "IRIS-Incorporated Research Institutions for Seismology")</f>
        <v>IRIS-Incorporated Research Institutions for Seismology</v>
      </c>
      <c r="C104" t="s">
        <v>504</v>
      </c>
      <c r="D104" s="2" t="s">
        <v>505</v>
      </c>
      <c r="E104" s="2" t="s">
        <v>506</v>
      </c>
      <c r="F104" s="2" t="s">
        <v>507</v>
      </c>
      <c r="G104" s="2" t="s">
        <v>503</v>
      </c>
    </row>
    <row r="105" spans="1:7" ht="102" x14ac:dyDescent="0.2">
      <c r="A105" s="2" t="s">
        <v>855</v>
      </c>
      <c r="B105" s="1" t="str">
        <f>HYPERLINK("http://databib.org/viewapprovedbyrecordid.php?record=342", "Melanoma Molecular Map Project (MMMP)")</f>
        <v>Melanoma Molecular Map Project (MMMP)</v>
      </c>
      <c r="C105" t="s">
        <v>651</v>
      </c>
      <c r="D105" s="2" t="s">
        <v>71</v>
      </c>
      <c r="E105" s="2" t="s">
        <v>652</v>
      </c>
      <c r="F105" s="2" t="s">
        <v>653</v>
      </c>
      <c r="G105" s="2" t="s">
        <v>650</v>
      </c>
    </row>
    <row r="106" spans="1:7" ht="63.75" x14ac:dyDescent="0.2">
      <c r="A106" s="2" t="s">
        <v>855</v>
      </c>
      <c r="B106" s="1" t="str">
        <f>HYPERLINK("http://databib.org/viewapprovedbyrecordid.php?record=357", "Morphbank")</f>
        <v>Morphbank</v>
      </c>
      <c r="C106" t="s">
        <v>57</v>
      </c>
      <c r="D106" s="2" t="s">
        <v>58</v>
      </c>
      <c r="E106" s="2" t="s">
        <v>59</v>
      </c>
      <c r="F106" s="2" t="s">
        <v>60</v>
      </c>
      <c r="G106" s="2" t="s">
        <v>56</v>
      </c>
    </row>
    <row r="107" spans="1:7" ht="114.75" x14ac:dyDescent="0.2">
      <c r="A107" s="2" t="s">
        <v>855</v>
      </c>
      <c r="B107" s="1" t="str">
        <f>HYPERLINK("http://databib.org/viewapprovedbyrecordid.php?record=6", "Dryad")</f>
        <v>Dryad</v>
      </c>
      <c r="C107" t="s">
        <v>382</v>
      </c>
      <c r="D107" s="2" t="s">
        <v>383</v>
      </c>
      <c r="E107" s="2" t="s">
        <v>384</v>
      </c>
      <c r="F107" s="2" t="s">
        <v>385</v>
      </c>
      <c r="G107" s="2" t="s">
        <v>381</v>
      </c>
    </row>
    <row r="108" spans="1:7" ht="51" x14ac:dyDescent="0.2">
      <c r="A108" s="2" t="s">
        <v>855</v>
      </c>
      <c r="B108" s="1" t="str">
        <f>HYPERLINK("http://databib.org/viewapprovedbyrecordid.php?record=259", "IMGT/HLA Database")</f>
        <v>IMGT/HLA Database</v>
      </c>
      <c r="C108" t="s">
        <v>432</v>
      </c>
      <c r="D108" s="2" t="s">
        <v>433</v>
      </c>
      <c r="E108" s="2" t="s">
        <v>434</v>
      </c>
      <c r="F108" s="2" t="s">
        <v>435</v>
      </c>
      <c r="G108" s="2" t="s">
        <v>431</v>
      </c>
    </row>
    <row r="109" spans="1:7" ht="51" x14ac:dyDescent="0.2">
      <c r="A109" s="2" t="s">
        <v>855</v>
      </c>
      <c r="B109" s="1" t="str">
        <f>HYPERLINK("http://databib.org/viewapprovedbyrecordid.php?record=282", "Genomes OnLine Database (GOLD)")</f>
        <v>Genomes OnLine Database (GOLD)</v>
      </c>
      <c r="C109" t="s">
        <v>210</v>
      </c>
      <c r="D109" s="2" t="s">
        <v>71</v>
      </c>
      <c r="E109" s="2" t="s">
        <v>211</v>
      </c>
      <c r="F109" s="2" t="s">
        <v>212</v>
      </c>
      <c r="G109" s="2" t="s">
        <v>209</v>
      </c>
    </row>
    <row r="110" spans="1:7" ht="63.75" x14ac:dyDescent="0.2">
      <c r="A110" s="2" t="s">
        <v>855</v>
      </c>
      <c r="B110" s="1" t="str">
        <f>HYPERLINK("http://databib.org/viewapprovedbyrecordid.php?record=205", "NCBI dbVar")</f>
        <v>NCBI dbVar</v>
      </c>
      <c r="C110" t="s">
        <v>343</v>
      </c>
      <c r="D110" s="2" t="s">
        <v>71</v>
      </c>
      <c r="E110" s="2" t="s">
        <v>344</v>
      </c>
      <c r="F110" s="2" t="s">
        <v>345</v>
      </c>
      <c r="G110" s="2" t="s">
        <v>342</v>
      </c>
    </row>
    <row r="111" spans="1:7" ht="51" x14ac:dyDescent="0.2">
      <c r="A111" s="2" t="s">
        <v>855</v>
      </c>
      <c r="B111" s="1" t="str">
        <f>HYPERLINK("http://databib.org/viewapprovedbyrecordid.php?record=204", "NCBI Genome")</f>
        <v>NCBI Genome</v>
      </c>
      <c r="C111" t="s">
        <v>549</v>
      </c>
      <c r="D111" s="2" t="s">
        <v>71</v>
      </c>
      <c r="E111" s="2" t="s">
        <v>550</v>
      </c>
      <c r="F111" s="2" t="s">
        <v>551</v>
      </c>
      <c r="G111" s="2" t="s">
        <v>548</v>
      </c>
    </row>
    <row r="112" spans="1:7" ht="76.5" x14ac:dyDescent="0.2">
      <c r="A112" s="2" t="s">
        <v>855</v>
      </c>
      <c r="B112" s="1" t="str">
        <f>HYPERLINK("http://databib.org/viewapprovedbyrecordid.php?record=187", "NCBI Probe")</f>
        <v>NCBI Probe</v>
      </c>
      <c r="C112" t="s">
        <v>70</v>
      </c>
      <c r="D112" s="2" t="s">
        <v>71</v>
      </c>
      <c r="E112" s="2" t="s">
        <v>72</v>
      </c>
      <c r="F112" s="2" t="s">
        <v>73</v>
      </c>
      <c r="G112" s="2" t="s">
        <v>69</v>
      </c>
    </row>
    <row r="113" spans="1:7" ht="63.75" x14ac:dyDescent="0.2">
      <c r="A113" s="2" t="s">
        <v>855</v>
      </c>
      <c r="B113" s="1" t="str">
        <f>HYPERLINK("http://databib.org/viewapprovedbyrecordid.php?record=195", "NCBI GEO Profiles")</f>
        <v>NCBI GEO Profiles</v>
      </c>
      <c r="C113" t="s">
        <v>538</v>
      </c>
      <c r="D113" s="2" t="s">
        <v>539</v>
      </c>
      <c r="E113" s="2" t="s">
        <v>540</v>
      </c>
      <c r="F113" s="2" t="s">
        <v>541</v>
      </c>
      <c r="G113" s="2" t="s">
        <v>537</v>
      </c>
    </row>
    <row r="114" spans="1:7" ht="191.25" x14ac:dyDescent="0.2">
      <c r="A114" s="2" t="s">
        <v>855</v>
      </c>
      <c r="B114" s="1" t="str">
        <f>HYPERLINK("http://databib.org/viewapprovedbyrecordid.php?record=170", "RCSB Protein Data Bank")</f>
        <v>RCSB Protein Data Bank</v>
      </c>
      <c r="C114" t="s">
        <v>584</v>
      </c>
      <c r="D114" s="2" t="s">
        <v>71</v>
      </c>
      <c r="E114" s="2" t="s">
        <v>585</v>
      </c>
      <c r="F114" s="2" t="s">
        <v>586</v>
      </c>
      <c r="G114" s="2" t="s">
        <v>583</v>
      </c>
    </row>
    <row r="115" spans="1:7" ht="102" x14ac:dyDescent="0.2">
      <c r="A115" s="2" t="s">
        <v>855</v>
      </c>
      <c r="B115" s="1" t="str">
        <f>HYPERLINK("http://databib.org/viewapprovedbyrecordid.php?record=341", "TreeBASE")</f>
        <v>TreeBASE</v>
      </c>
      <c r="C115" t="s">
        <v>177</v>
      </c>
      <c r="D115" s="2" t="s">
        <v>178</v>
      </c>
      <c r="E115" s="2" t="s">
        <v>179</v>
      </c>
      <c r="F115" s="2" t="s">
        <v>180</v>
      </c>
      <c r="G115" s="2" t="s">
        <v>176</v>
      </c>
    </row>
    <row r="116" spans="1:7" ht="114.75" x14ac:dyDescent="0.2">
      <c r="A116" s="2" t="s">
        <v>855</v>
      </c>
      <c r="B116" s="1" t="str">
        <f>HYPERLINK("http://databib.org/viewapprovedbyrecordid.php?record=362", "e-Mouse Atlas of Gene Expression (EMAGE)")</f>
        <v>e-Mouse Atlas of Gene Expression (EMAGE)</v>
      </c>
      <c r="C116" t="s">
        <v>630</v>
      </c>
      <c r="D116" s="2" t="s">
        <v>26</v>
      </c>
      <c r="E116" s="2" t="s">
        <v>631</v>
      </c>
      <c r="F116" s="2" t="s">
        <v>632</v>
      </c>
      <c r="G116" s="2" t="s">
        <v>629</v>
      </c>
    </row>
    <row r="117" spans="1:7" ht="76.5" x14ac:dyDescent="0.2">
      <c r="A117" s="2" t="s">
        <v>855</v>
      </c>
      <c r="B117" s="1" t="str">
        <f>HYPERLINK("http://databib.org/viewapprovedbyrecordid.php?record=163", "Polar Data Centre")</f>
        <v>Polar Data Centre</v>
      </c>
      <c r="C117" t="s">
        <v>739</v>
      </c>
      <c r="D117" s="2" t="s">
        <v>26</v>
      </c>
      <c r="E117" s="2" t="s">
        <v>740</v>
      </c>
      <c r="F117" s="2" t="s">
        <v>741</v>
      </c>
      <c r="G117" s="2" t="s">
        <v>738</v>
      </c>
    </row>
    <row r="118" spans="1:7" ht="140.25" x14ac:dyDescent="0.2">
      <c r="A118" s="2" t="s">
        <v>855</v>
      </c>
      <c r="B118" s="1" t="str">
        <f>HYPERLINK("http://databib.org/viewapprovedbyrecordid.php?record=169", "Reciprocal Net")</f>
        <v>Reciprocal Net</v>
      </c>
      <c r="C118" t="s">
        <v>553</v>
      </c>
      <c r="D118" s="2" t="s">
        <v>71</v>
      </c>
      <c r="E118" s="2" t="s">
        <v>554</v>
      </c>
      <c r="F118" s="2" t="s">
        <v>555</v>
      </c>
      <c r="G118" s="2" t="s">
        <v>552</v>
      </c>
    </row>
    <row r="119" spans="1:7" ht="76.5" x14ac:dyDescent="0.2">
      <c r="A119" s="2" t="s">
        <v>855</v>
      </c>
      <c r="B119" s="1" t="str">
        <f>HYPERLINK("http://databib.org/viewapprovedbyrecordid.php?record=273", "GEON")</f>
        <v>GEON</v>
      </c>
      <c r="C119" t="s">
        <v>75</v>
      </c>
      <c r="D119" s="2" t="s">
        <v>26</v>
      </c>
      <c r="E119" s="2" t="s">
        <v>76</v>
      </c>
      <c r="F119" s="2" t="s">
        <v>77</v>
      </c>
      <c r="G119" s="2" t="s">
        <v>74</v>
      </c>
    </row>
    <row r="120" spans="1:7" ht="165.75" x14ac:dyDescent="0.2">
      <c r="A120" s="2" t="s">
        <v>855</v>
      </c>
      <c r="B120" s="1" t="str">
        <f>HYPERLINK("http://databib.org/viewapprovedbyrecordid.php?record=46", "ShareGeo Open")</f>
        <v>ShareGeo Open</v>
      </c>
      <c r="C120" t="s">
        <v>424</v>
      </c>
      <c r="D120" s="2" t="s">
        <v>26</v>
      </c>
      <c r="E120" s="2" t="s">
        <v>425</v>
      </c>
      <c r="F120" s="2" t="s">
        <v>426</v>
      </c>
      <c r="G120" s="2" t="s">
        <v>423</v>
      </c>
    </row>
    <row r="121" spans="1:7" ht="178.5" x14ac:dyDescent="0.2">
      <c r="A121" s="2" t="s">
        <v>855</v>
      </c>
      <c r="B121" s="1" t="str">
        <f>HYPERLINK("http://databib.org/viewapprovedbyrecordid.php?record=43", "UNAVCO")</f>
        <v>UNAVCO</v>
      </c>
      <c r="C121" t="s">
        <v>154</v>
      </c>
      <c r="D121" s="2" t="s">
        <v>26</v>
      </c>
      <c r="E121" s="2" t="s">
        <v>155</v>
      </c>
      <c r="F121" s="2" t="s">
        <v>156</v>
      </c>
      <c r="G121" s="2" t="s">
        <v>153</v>
      </c>
    </row>
    <row r="122" spans="1:7" ht="89.25" x14ac:dyDescent="0.2">
      <c r="A122" s="2" t="s">
        <v>855</v>
      </c>
      <c r="B122" s="1" t="str">
        <f>HYPERLINK("http://databib.org/viewapprovedbyrecordid.php?record=186", "NCBI Reference Sequence")</f>
        <v>NCBI Reference Sequence</v>
      </c>
      <c r="C122" t="s">
        <v>369</v>
      </c>
      <c r="D122" s="2" t="s">
        <v>370</v>
      </c>
      <c r="E122" s="2" t="s">
        <v>371</v>
      </c>
      <c r="F122" s="2" t="s">
        <v>372</v>
      </c>
      <c r="G122" s="2" t="s">
        <v>368</v>
      </c>
    </row>
    <row r="123" spans="1:7" ht="76.5" x14ac:dyDescent="0.2">
      <c r="A123" s="2" t="s">
        <v>855</v>
      </c>
      <c r="B123" s="1" t="str">
        <f>HYPERLINK("http://databib.org/viewapprovedbyrecordid.php?record=309", "Edinburgh DataShare")</f>
        <v>Edinburgh DataShare</v>
      </c>
      <c r="C123" t="s">
        <v>849</v>
      </c>
      <c r="D123" s="2" t="s">
        <v>26</v>
      </c>
      <c r="E123" s="2" t="s">
        <v>850</v>
      </c>
      <c r="F123" s="2" t="s">
        <v>851</v>
      </c>
      <c r="G123" s="2" t="s">
        <v>848</v>
      </c>
    </row>
    <row r="124" spans="1:7" ht="63.75" x14ac:dyDescent="0.2">
      <c r="A124" s="2" t="s">
        <v>855</v>
      </c>
      <c r="B124" s="1" t="str">
        <f>HYPERLINK("http://databib.org/viewapprovedbyrecordid.php?record=55", "British Atmospheric Data Centre [BDWD]")</f>
        <v>British Atmospheric Data Centre [BDWD]</v>
      </c>
      <c r="C124" t="s">
        <v>783</v>
      </c>
      <c r="D124" s="2" t="s">
        <v>784</v>
      </c>
      <c r="E124" s="2" t="s">
        <v>785</v>
      </c>
      <c r="F124" s="2" t="s">
        <v>786</v>
      </c>
      <c r="G124" s="2" t="s">
        <v>782</v>
      </c>
    </row>
    <row r="125" spans="1:7" ht="114.75" x14ac:dyDescent="0.2">
      <c r="A125" s="2" t="s">
        <v>855</v>
      </c>
      <c r="B125" s="1" t="str">
        <f>HYPERLINK("http://databib.org/viewapprovedbyrecordid.php?record=361", "figshare")</f>
        <v>figshare</v>
      </c>
      <c r="C125" t="s">
        <v>143</v>
      </c>
      <c r="D125" s="2" t="s">
        <v>144</v>
      </c>
      <c r="E125" s="2" t="s">
        <v>26</v>
      </c>
      <c r="F125" s="2" t="s">
        <v>145</v>
      </c>
      <c r="G125" s="2" t="s">
        <v>142</v>
      </c>
    </row>
    <row r="126" spans="1:7" ht="89.25" x14ac:dyDescent="0.2">
      <c r="A126" s="2" t="s">
        <v>855</v>
      </c>
      <c r="B126" s="1" t="str">
        <f>HYPERLINK("http://databib.org/viewapprovedbyrecordid.php?record=328", "Network for Earthquake Engineering Simulation")</f>
        <v>Network for Earthquake Engineering Simulation</v>
      </c>
      <c r="C126" t="s">
        <v>588</v>
      </c>
      <c r="D126" s="2" t="s">
        <v>26</v>
      </c>
      <c r="E126" s="2" t="s">
        <v>26</v>
      </c>
      <c r="F126" s="2" t="s">
        <v>589</v>
      </c>
      <c r="G126" s="2" t="s">
        <v>587</v>
      </c>
    </row>
    <row r="127" spans="1:7" ht="127.5" x14ac:dyDescent="0.2">
      <c r="A127" s="2" t="s">
        <v>855</v>
      </c>
      <c r="B127" s="1" t="str">
        <f>HYPERLINK("http://databib.org/viewapprovedbyrecordid.php?record=168", "RRUFF Project")</f>
        <v>RRUFF Project</v>
      </c>
      <c r="C127" t="s">
        <v>114</v>
      </c>
      <c r="D127" s="2" t="s">
        <v>26</v>
      </c>
      <c r="E127" s="2" t="s">
        <v>115</v>
      </c>
      <c r="F127" s="2" t="s">
        <v>116</v>
      </c>
      <c r="G127" s="2" t="s">
        <v>113</v>
      </c>
    </row>
    <row r="128" spans="1:7" ht="76.5" x14ac:dyDescent="0.2">
      <c r="A128" s="2" t="s">
        <v>855</v>
      </c>
      <c r="B128" s="1" t="str">
        <f>HYPERLINK("http://databib.org/viewapprovedbyrecordid.php?record=36", "PANGAEA - Data Publisher for Earth &amp; Environmental Science")</f>
        <v>PANGAEA - Data Publisher for Earth &amp; Environmental Science</v>
      </c>
      <c r="C128" t="s">
        <v>655</v>
      </c>
      <c r="D128" s="2" t="s">
        <v>656</v>
      </c>
      <c r="E128" s="2" t="s">
        <v>657</v>
      </c>
      <c r="F128" s="2" t="s">
        <v>658</v>
      </c>
      <c r="G128" s="2" t="s">
        <v>654</v>
      </c>
    </row>
    <row r="129" spans="1:7" ht="102" x14ac:dyDescent="0.2">
      <c r="A129" s="2" t="s">
        <v>855</v>
      </c>
      <c r="B129" s="1" t="str">
        <f>HYPERLINK("http://databib.org/viewapprovedbyrecordid.php?record=276", "Digital Library for Earth System Education (DLESE)")</f>
        <v>Digital Library for Earth System Education (DLESE)</v>
      </c>
      <c r="C129" t="s">
        <v>378</v>
      </c>
      <c r="D129" s="2" t="s">
        <v>26</v>
      </c>
      <c r="E129" s="2" t="s">
        <v>379</v>
      </c>
      <c r="F129" s="2" t="s">
        <v>380</v>
      </c>
      <c r="G129" s="2" t="s">
        <v>377</v>
      </c>
    </row>
    <row r="130" spans="1:7" ht="51" x14ac:dyDescent="0.2">
      <c r="A130" s="2" t="s">
        <v>855</v>
      </c>
      <c r="B130" s="1" t="str">
        <f>HYPERLINK("http://databib.org/viewapprovedbyrecordid.php?record=199", "NCBI EST")</f>
        <v>NCBI EST</v>
      </c>
      <c r="C130" t="s">
        <v>258</v>
      </c>
      <c r="D130" s="2" t="s">
        <v>26</v>
      </c>
      <c r="E130" s="2" t="s">
        <v>259</v>
      </c>
      <c r="F130" s="2" t="s">
        <v>260</v>
      </c>
      <c r="G130" s="2" t="s">
        <v>257</v>
      </c>
    </row>
    <row r="131" spans="1:7" ht="51" x14ac:dyDescent="0.2">
      <c r="A131" s="2" t="s">
        <v>855</v>
      </c>
      <c r="B131" s="1" t="str">
        <f>HYPERLINK("http://databib.org/viewapprovedbyrecordid.php?record=197", "NCBI GSS")</f>
        <v>NCBI GSS</v>
      </c>
      <c r="C131" t="s">
        <v>81</v>
      </c>
      <c r="D131" s="2" t="s">
        <v>26</v>
      </c>
      <c r="E131" s="2" t="s">
        <v>82</v>
      </c>
      <c r="F131" s="2" t="s">
        <v>83</v>
      </c>
      <c r="G131" s="2" t="s">
        <v>80</v>
      </c>
    </row>
    <row r="132" spans="1:7" ht="51" x14ac:dyDescent="0.2">
      <c r="A132" s="2" t="s">
        <v>855</v>
      </c>
      <c r="B132" s="1" t="str">
        <f>HYPERLINK("http://databib.org/viewapprovedbyrecordid.php?record=202", "NCBI Gene")</f>
        <v>NCBI Gene</v>
      </c>
      <c r="C132" t="s">
        <v>564</v>
      </c>
      <c r="D132" s="2" t="s">
        <v>26</v>
      </c>
      <c r="E132" s="2" t="s">
        <v>565</v>
      </c>
      <c r="F132" s="2" t="s">
        <v>566</v>
      </c>
      <c r="G132" s="2" t="s">
        <v>563</v>
      </c>
    </row>
    <row r="133" spans="1:7" ht="127.5" x14ac:dyDescent="0.2">
      <c r="A133" s="2" t="s">
        <v>855</v>
      </c>
      <c r="B133" s="1" t="str">
        <f>HYPERLINK("http://databib.org/viewapprovedbyrecordid.php?record=198", "NCBI GEO Datasets")</f>
        <v>NCBI GEO Datasets</v>
      </c>
      <c r="C133" t="s">
        <v>307</v>
      </c>
      <c r="D133" s="2" t="s">
        <v>26</v>
      </c>
      <c r="E133" s="2" t="s">
        <v>308</v>
      </c>
      <c r="F133" s="2" t="s">
        <v>309</v>
      </c>
      <c r="G133" s="2" t="s">
        <v>306</v>
      </c>
    </row>
    <row r="134" spans="1:7" ht="114.75" x14ac:dyDescent="0.2">
      <c r="A134" s="2" t="s">
        <v>855</v>
      </c>
      <c r="B134" s="1" t="str">
        <f>HYPERLINK("http://databib.org/viewapprovedbyrecordid.php?record=212", "NCBI dbGaP")</f>
        <v>NCBI dbGaP</v>
      </c>
      <c r="C134" t="s">
        <v>320</v>
      </c>
      <c r="D134" s="2" t="s">
        <v>26</v>
      </c>
      <c r="E134" s="2" t="s">
        <v>321</v>
      </c>
      <c r="F134" s="2" t="s">
        <v>322</v>
      </c>
      <c r="G134" s="2" t="s">
        <v>319</v>
      </c>
    </row>
    <row r="135" spans="1:7" ht="51" x14ac:dyDescent="0.2">
      <c r="A135" s="2" t="s">
        <v>855</v>
      </c>
      <c r="B135" s="1" t="str">
        <f>HYPERLINK("http://databib.org/viewapprovedbyrecordid.php?record=201", "NCBI BioProject")</f>
        <v>NCBI BioProject</v>
      </c>
      <c r="C135" t="s">
        <v>228</v>
      </c>
      <c r="D135" s="2" t="s">
        <v>26</v>
      </c>
      <c r="E135" s="2" t="s">
        <v>229</v>
      </c>
      <c r="F135" s="2" t="s">
        <v>230</v>
      </c>
      <c r="G135" s="2" t="s">
        <v>227</v>
      </c>
    </row>
    <row r="136" spans="1:7" ht="51" x14ac:dyDescent="0.2">
      <c r="A136" s="2" t="s">
        <v>855</v>
      </c>
      <c r="B136" s="1" t="str">
        <f>HYPERLINK("http://databib.org/viewapprovedbyrecordid.php?record=320", "CUAHSI HIS")</f>
        <v>CUAHSI HIS</v>
      </c>
      <c r="C136" t="s">
        <v>591</v>
      </c>
      <c r="D136" s="2" t="s">
        <v>26</v>
      </c>
      <c r="E136" s="2" t="s">
        <v>592</v>
      </c>
      <c r="F136" s="2" t="s">
        <v>593</v>
      </c>
      <c r="G136" s="2" t="s">
        <v>590</v>
      </c>
    </row>
    <row r="137" spans="1:7" ht="51" x14ac:dyDescent="0.2">
      <c r="A137" s="2" t="s">
        <v>855</v>
      </c>
      <c r="B137" s="1" t="str">
        <f>HYPERLINK("http://databib.org/viewapprovedbyrecordid.php?record=315", "Nucleic Acid Database (NDB)")</f>
        <v>Nucleic Acid Database (NDB)</v>
      </c>
      <c r="C137" t="s">
        <v>316</v>
      </c>
      <c r="D137" s="2" t="s">
        <v>26</v>
      </c>
      <c r="E137" s="2" t="s">
        <v>317</v>
      </c>
      <c r="F137" s="2" t="s">
        <v>318</v>
      </c>
      <c r="G137" s="2" t="s">
        <v>315</v>
      </c>
    </row>
    <row r="138" spans="1:7" ht="63.75" x14ac:dyDescent="0.2">
      <c r="A138" s="2" t="s">
        <v>855</v>
      </c>
      <c r="B138" s="1" t="str">
        <f>HYPERLINK("http://databib.org/viewapprovedbyrecordid.php?record=307", "Oceanographic Data Repositories")</f>
        <v>Oceanographic Data Repositories</v>
      </c>
      <c r="C138" t="s">
        <v>557</v>
      </c>
      <c r="D138" s="2" t="s">
        <v>26</v>
      </c>
      <c r="E138" s="2" t="s">
        <v>558</v>
      </c>
      <c r="F138" s="2" t="s">
        <v>559</v>
      </c>
      <c r="G138" s="2" t="s">
        <v>556</v>
      </c>
    </row>
    <row r="139" spans="1:7" ht="102" x14ac:dyDescent="0.2">
      <c r="A139" s="2" t="s">
        <v>855</v>
      </c>
      <c r="B139" s="1" t="str">
        <f>HYPERLINK("http://databib.org/viewapprovedbyrecordid.php?record=294", "Marine Geoscience Data System")</f>
        <v>Marine Geoscience Data System</v>
      </c>
      <c r="C139" t="s">
        <v>705</v>
      </c>
      <c r="D139" s="2" t="s">
        <v>26</v>
      </c>
      <c r="E139" s="2" t="s">
        <v>706</v>
      </c>
      <c r="F139" s="2" t="s">
        <v>707</v>
      </c>
      <c r="G139" s="2" t="s">
        <v>704</v>
      </c>
    </row>
    <row r="140" spans="1:7" ht="127.5" x14ac:dyDescent="0.2">
      <c r="A140" s="2" t="s">
        <v>855</v>
      </c>
      <c r="B140" s="1" t="str">
        <f>HYPERLINK("http://databib.org/viewapprovedbyrecordid.php?record=159", "Paleobiology Database")</f>
        <v>Paleobiology Database</v>
      </c>
      <c r="C140" t="s">
        <v>814</v>
      </c>
      <c r="D140" s="2" t="s">
        <v>26</v>
      </c>
      <c r="E140" s="2" t="s">
        <v>815</v>
      </c>
      <c r="F140" s="2" t="s">
        <v>816</v>
      </c>
      <c r="G140" s="2" t="s">
        <v>813</v>
      </c>
    </row>
    <row r="141" spans="1:7" ht="63.75" x14ac:dyDescent="0.2">
      <c r="A141" s="2" t="s">
        <v>855</v>
      </c>
      <c r="B141" s="1" t="str">
        <f>HYPERLINK("http://databib.org/viewapprovedbyrecordid.php?record=166", "SeaDataNet")</f>
        <v>SeaDataNet</v>
      </c>
      <c r="C141" t="s">
        <v>106</v>
      </c>
      <c r="D141" s="2" t="s">
        <v>107</v>
      </c>
      <c r="E141" s="2" t="s">
        <v>108</v>
      </c>
      <c r="F141" s="2" t="s">
        <v>109</v>
      </c>
      <c r="G141" s="2" t="s">
        <v>105</v>
      </c>
    </row>
    <row r="142" spans="1:7" ht="76.5" x14ac:dyDescent="0.2">
      <c r="A142" s="2" t="s">
        <v>855</v>
      </c>
      <c r="B142" s="1" t="str">
        <f>HYPERLINK("http://databib.org/viewapprovedbyrecordid.php?record=20", "British Oceanographic Data Centre [BODC]")</f>
        <v>British Oceanographic Data Centre [BODC]</v>
      </c>
      <c r="C142" t="s">
        <v>437</v>
      </c>
      <c r="D142" s="2" t="s">
        <v>438</v>
      </c>
      <c r="E142" s="2" t="s">
        <v>439</v>
      </c>
      <c r="F142" s="2" t="s">
        <v>440</v>
      </c>
      <c r="G142" s="2" t="s">
        <v>436</v>
      </c>
    </row>
    <row r="143" spans="1:7" ht="102" x14ac:dyDescent="0.2">
      <c r="A143" s="2" t="s">
        <v>855</v>
      </c>
      <c r="B143" s="1" t="str">
        <f>HYPERLINK("http://databib.org/viewapprovedbyrecordid.php?record=49", "Rhea")</f>
        <v>Rhea</v>
      </c>
      <c r="C143" t="s">
        <v>839</v>
      </c>
      <c r="D143" s="2" t="s">
        <v>840</v>
      </c>
      <c r="E143" s="2" t="s">
        <v>841</v>
      </c>
      <c r="F143" s="2" t="s">
        <v>842</v>
      </c>
      <c r="G143" s="2" t="s">
        <v>838</v>
      </c>
    </row>
    <row r="144" spans="1:7" ht="165.75" x14ac:dyDescent="0.2">
      <c r="A144" s="2" t="s">
        <v>855</v>
      </c>
      <c r="B144" s="1" t="str">
        <f>HYPERLINK("http://databib.org/viewapprovedbyrecordid.php?record=218", "ArrayExpress [EBI]")</f>
        <v>ArrayExpress [EBI]</v>
      </c>
      <c r="C144" t="s">
        <v>416</v>
      </c>
      <c r="D144" s="2" t="s">
        <v>417</v>
      </c>
      <c r="E144" s="2" t="s">
        <v>418</v>
      </c>
      <c r="F144" s="2" t="s">
        <v>419</v>
      </c>
      <c r="G144" s="2" t="s">
        <v>415</v>
      </c>
    </row>
    <row r="145" spans="1:7" ht="76.5" x14ac:dyDescent="0.2">
      <c r="A145" s="2" t="s">
        <v>855</v>
      </c>
      <c r="B145" s="1" t="str">
        <f>HYPERLINK("http://databib.org/viewapprovedbyrecordid.php?record=221", "BioModels Database")</f>
        <v>BioModels Database</v>
      </c>
      <c r="C145" t="s">
        <v>350</v>
      </c>
      <c r="D145" s="2" t="s">
        <v>351</v>
      </c>
      <c r="E145" s="2" t="s">
        <v>352</v>
      </c>
      <c r="F145" s="2" t="s">
        <v>353</v>
      </c>
      <c r="G145" s="2" t="s">
        <v>349</v>
      </c>
    </row>
    <row r="146" spans="1:7" ht="114.75" x14ac:dyDescent="0.2">
      <c r="A146" s="2" t="s">
        <v>855</v>
      </c>
      <c r="B146" s="1" t="str">
        <f>HYPERLINK("http://databib.org/viewapprovedbyrecordid.php?record=353", "Knowledge Network for Biocomplexity (KNB)")</f>
        <v>Knowledge Network for Biocomplexity (KNB)</v>
      </c>
      <c r="C146" t="s">
        <v>702</v>
      </c>
      <c r="D146" s="2" t="s">
        <v>328</v>
      </c>
      <c r="E146" s="2" t="s">
        <v>107</v>
      </c>
      <c r="F146" s="2" t="s">
        <v>703</v>
      </c>
      <c r="G146" s="2" t="s">
        <v>701</v>
      </c>
    </row>
    <row r="147" spans="1:7" ht="51" x14ac:dyDescent="0.2">
      <c r="A147" s="2" t="s">
        <v>855</v>
      </c>
      <c r="B147" s="1" t="str">
        <f>HYPERLINK("http://databib.org/viewapprovedbyrecordid.php?record=180", "UniGene")</f>
        <v>UniGene</v>
      </c>
      <c r="C147" t="s">
        <v>78</v>
      </c>
      <c r="D147" s="2" t="s">
        <v>26</v>
      </c>
      <c r="F147" s="2" t="s">
        <v>79</v>
      </c>
    </row>
    <row r="148" spans="1:7" ht="38.25" x14ac:dyDescent="0.2">
      <c r="A148" s="2" t="s">
        <v>855</v>
      </c>
      <c r="B148" s="1" t="str">
        <f>HYPERLINK("http://databib.org/viewapprovedbyrecordid.php?record=271", "GSA Data Repository")</f>
        <v>GSA Data Repository</v>
      </c>
      <c r="C148" t="s">
        <v>93</v>
      </c>
      <c r="D148" s="2" t="s">
        <v>26</v>
      </c>
      <c r="F148" s="2" t="s">
        <v>94</v>
      </c>
      <c r="G148" s="2" t="s">
        <v>92</v>
      </c>
    </row>
    <row r="149" spans="1:7" ht="38.25" x14ac:dyDescent="0.2">
      <c r="A149" s="2" t="s">
        <v>855</v>
      </c>
      <c r="B149" s="1" t="str">
        <f>HYPERLINK("http://databib.org/viewapprovedbyrecordid.php?record=178", "Online Mendelian Inheritance in Animals (OMIA)")</f>
        <v>Online Mendelian Inheritance in Animals (OMIA)</v>
      </c>
      <c r="C149" t="s">
        <v>252</v>
      </c>
      <c r="D149" s="2" t="s">
        <v>26</v>
      </c>
      <c r="F149" s="2" t="s">
        <v>253</v>
      </c>
      <c r="G149" s="2" t="s">
        <v>251</v>
      </c>
    </row>
    <row r="150" spans="1:7" ht="76.5" x14ac:dyDescent="0.2">
      <c r="A150" s="2" t="s">
        <v>855</v>
      </c>
      <c r="B150" s="1" t="str">
        <f>HYPERLINK("http://databib.org/viewapprovedbyrecordid.php?record=272", "Global Hydrology Resource Center (GHRC)")</f>
        <v>Global Hydrology Resource Center (GHRC)</v>
      </c>
      <c r="C150" t="s">
        <v>335</v>
      </c>
      <c r="D150" s="2" t="s">
        <v>336</v>
      </c>
      <c r="F150" s="2" t="s">
        <v>337</v>
      </c>
      <c r="G150" s="2" t="s">
        <v>334</v>
      </c>
    </row>
    <row r="151" spans="1:7" ht="153" x14ac:dyDescent="0.2">
      <c r="A151" s="2" t="s">
        <v>855</v>
      </c>
      <c r="B151" s="1" t="str">
        <f>HYPERLINK("http://databib.org/viewapprovedbyrecordid.php?record=174", "Biomedical Informatics Research Network (BIRN)")</f>
        <v>Biomedical Informatics Research Network (BIRN)</v>
      </c>
      <c r="C151" t="s">
        <v>358</v>
      </c>
      <c r="D151" s="2" t="s">
        <v>359</v>
      </c>
      <c r="F151" s="2" t="s">
        <v>360</v>
      </c>
      <c r="G151" s="2" t="s">
        <v>357</v>
      </c>
    </row>
    <row r="152" spans="1:7" ht="280.5" x14ac:dyDescent="0.2">
      <c r="A152" s="2" t="s">
        <v>855</v>
      </c>
      <c r="B152" s="1" t="str">
        <f>HYPERLINK("http://databib.org/viewapprovedbyrecordid.php?record=147", "Carbon Dioxide Information Analysis Center, The (CDIAC)")</f>
        <v>Carbon Dioxide Information Analysis Center, The (CDIAC)</v>
      </c>
      <c r="C152" t="s">
        <v>447</v>
      </c>
      <c r="F152" s="2" t="s">
        <v>448</v>
      </c>
      <c r="G152" s="2" t="s">
        <v>446</v>
      </c>
    </row>
    <row r="153" spans="1:7" ht="76.5" x14ac:dyDescent="0.2">
      <c r="A153" s="2" t="s">
        <v>855</v>
      </c>
      <c r="B153" s="1" t="str">
        <f>HYPERLINK("http://databib.org/viewapprovedbyrecordid.php?record=16", "American Mineraologist Crystal Structure Database (AMCSED)")</f>
        <v>American Mineraologist Crystal Structure Database (AMCSED)</v>
      </c>
      <c r="C153" t="s">
        <v>509</v>
      </c>
      <c r="D153" s="2" t="s">
        <v>26</v>
      </c>
      <c r="F153" s="2" t="s">
        <v>510</v>
      </c>
      <c r="G153" s="2" t="s">
        <v>508</v>
      </c>
    </row>
    <row r="154" spans="1:7" ht="63.75" x14ac:dyDescent="0.2">
      <c r="A154" s="2" t="s">
        <v>855</v>
      </c>
      <c r="B154" s="1" t="str">
        <f>HYPERLINK("http://databib.org/viewapprovedbyrecordid.php?record=241", "Integrated Coral Observing Network")</f>
        <v>Integrated Coral Observing Network</v>
      </c>
      <c r="C154" t="s">
        <v>561</v>
      </c>
      <c r="D154" s="2" t="s">
        <v>26</v>
      </c>
      <c r="F154" s="2" t="s">
        <v>562</v>
      </c>
      <c r="G154" s="2" t="s">
        <v>560</v>
      </c>
    </row>
    <row r="155" spans="1:7" ht="51" x14ac:dyDescent="0.2">
      <c r="A155" s="2" t="s">
        <v>855</v>
      </c>
      <c r="B155" s="1" t="str">
        <f>HYPERLINK("http://databib.org/viewapprovedbyrecordid.php?record=41", "Reactome")</f>
        <v>Reactome</v>
      </c>
      <c r="C155" t="s">
        <v>603</v>
      </c>
      <c r="D155" s="2" t="s">
        <v>26</v>
      </c>
      <c r="F155" s="2" t="s">
        <v>604</v>
      </c>
      <c r="G155" s="2" t="s">
        <v>602</v>
      </c>
    </row>
    <row r="156" spans="1:7" ht="89.25" x14ac:dyDescent="0.2">
      <c r="A156" s="2" t="s">
        <v>855</v>
      </c>
      <c r="B156" s="1" t="str">
        <f>HYPERLINK("http://databib.org/viewapprovedbyrecordid.php?record=213", "Natural Resource GIS Program")</f>
        <v>Natural Resource GIS Program</v>
      </c>
      <c r="C156" t="s">
        <v>692</v>
      </c>
      <c r="D156" s="2" t="s">
        <v>26</v>
      </c>
      <c r="F156" s="2" t="s">
        <v>693</v>
      </c>
      <c r="G156" s="2" t="s">
        <v>691</v>
      </c>
    </row>
    <row r="157" spans="1:7" ht="51" x14ac:dyDescent="0.2">
      <c r="A157" s="2" t="s">
        <v>855</v>
      </c>
      <c r="B157" s="1" t="str">
        <f>HYPERLINK("http://databib.org/viewapprovedbyrecordid.php?record=171", "Public Geodata Repository")</f>
        <v>Public Geodata Repository</v>
      </c>
      <c r="C157" t="s">
        <v>818</v>
      </c>
      <c r="D157" s="2" t="s">
        <v>26</v>
      </c>
      <c r="F157" s="2" t="s">
        <v>819</v>
      </c>
      <c r="G157" s="2" t="s">
        <v>817</v>
      </c>
    </row>
    <row r="158" spans="1:7" ht="114.75" x14ac:dyDescent="0.2">
      <c r="A158" s="2" t="s">
        <v>860</v>
      </c>
      <c r="B158" s="1" t="str">
        <f>HYPERLINK("http://databib.org/viewapprovedbyrecordid.php?record=290", "Cultural Policy and the Arts National Data Archive")</f>
        <v>Cultural Policy and the Arts National Data Archive</v>
      </c>
      <c r="C158" t="s">
        <v>484</v>
      </c>
      <c r="D158" s="2" t="s">
        <v>485</v>
      </c>
      <c r="E158" s="2" t="s">
        <v>486</v>
      </c>
      <c r="F158" s="2" t="s">
        <v>487</v>
      </c>
      <c r="G158" s="2" t="s">
        <v>483</v>
      </c>
    </row>
    <row r="159" spans="1:7" ht="51" x14ac:dyDescent="0.2">
      <c r="B159" s="1" t="str">
        <f>HYPERLINK("http://databib.org/viewapprovedbyrecordid.php?record=280", "Odum Archive Dataverse")</f>
        <v>Odum Archive Dataverse</v>
      </c>
      <c r="C159" t="s">
        <v>173</v>
      </c>
      <c r="D159" s="2" t="s">
        <v>26</v>
      </c>
      <c r="E159" s="2" t="s">
        <v>174</v>
      </c>
      <c r="F159" s="2" t="s">
        <v>175</v>
      </c>
      <c r="G159" s="2" t="s">
        <v>172</v>
      </c>
    </row>
  </sheetData>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E6" sqref="E6"/>
    </sheetView>
  </sheetViews>
  <sheetFormatPr defaultRowHeight="12.75" x14ac:dyDescent="0.2"/>
  <cols>
    <col min="1" max="1" width="13.85546875" customWidth="1"/>
    <col min="2" max="2" width="17.85546875" customWidth="1"/>
    <col min="3" max="3" width="21.5703125" customWidth="1"/>
    <col min="4" max="4" width="14.42578125" customWidth="1"/>
    <col min="5" max="5" width="46.28515625" style="2" customWidth="1"/>
    <col min="6" max="6" width="64.42578125" style="2" customWidth="1"/>
    <col min="7" max="7" width="55" style="2" customWidth="1"/>
  </cols>
  <sheetData>
    <row r="1" spans="1:7" s="3" customFormat="1" ht="15.75" x14ac:dyDescent="0.25">
      <c r="A1" s="4" t="s">
        <v>863</v>
      </c>
      <c r="B1" s="3" t="s">
        <v>1</v>
      </c>
      <c r="C1" s="3" t="s">
        <v>2</v>
      </c>
      <c r="D1" s="3" t="s">
        <v>3</v>
      </c>
      <c r="E1" s="4" t="s">
        <v>4</v>
      </c>
      <c r="F1" s="4" t="s">
        <v>5</v>
      </c>
      <c r="G1" s="4" t="s">
        <v>0</v>
      </c>
    </row>
    <row r="2" spans="1:7" ht="127.5" x14ac:dyDescent="0.2">
      <c r="A2" s="2" t="s">
        <v>852</v>
      </c>
      <c r="B2" s="1" t="str">
        <f>HYPERLINK("http://databib.org/viewapprovedbyrecordid.php?record=286", "Controlled Fusion Atomic Data Center")</f>
        <v>Controlled Fusion Atomic Data Center</v>
      </c>
      <c r="C2" t="s">
        <v>53</v>
      </c>
      <c r="D2" t="s">
        <v>26</v>
      </c>
      <c r="E2" s="2" t="s">
        <v>54</v>
      </c>
      <c r="F2" s="2" t="s">
        <v>55</v>
      </c>
      <c r="G2" s="2" t="s">
        <v>52</v>
      </c>
    </row>
    <row r="3" spans="1:7" ht="51" x14ac:dyDescent="0.2">
      <c r="A3" s="2" t="s">
        <v>852</v>
      </c>
      <c r="B3" s="1" t="str">
        <f>HYPERLINK("http://databib.org/viewapprovedbyrecordid.php?record=247", "National Science Digital Library (NSDL)")</f>
        <v>National Science Digital Library (NSDL)</v>
      </c>
      <c r="C3" t="s">
        <v>296</v>
      </c>
      <c r="D3" t="s">
        <v>297</v>
      </c>
      <c r="E3" s="2" t="s">
        <v>54</v>
      </c>
      <c r="F3" s="2" t="s">
        <v>298</v>
      </c>
      <c r="G3" s="2" t="s">
        <v>295</v>
      </c>
    </row>
    <row r="4" spans="1:7" ht="114.75" x14ac:dyDescent="0.2">
      <c r="A4" s="2" t="s">
        <v>852</v>
      </c>
      <c r="B4" s="1" t="str">
        <f>HYPERLINK("http://databib.org/viewapprovedbyrecordid.php?record=370", "Scholarly Database (SDB)")</f>
        <v>Scholarly Database (SDB)</v>
      </c>
      <c r="C4" t="s">
        <v>527</v>
      </c>
      <c r="E4" s="2" t="s">
        <v>54</v>
      </c>
      <c r="F4" s="2" t="s">
        <v>528</v>
      </c>
      <c r="G4" s="2" t="s">
        <v>526</v>
      </c>
    </row>
    <row r="5" spans="1:7" ht="76.5" x14ac:dyDescent="0.2">
      <c r="A5" s="2" t="s">
        <v>852</v>
      </c>
      <c r="B5" s="1" t="str">
        <f>HYPERLINK("http://databib.org/viewapprovedbyrecordid.php?record=303", "ESO/ST-ECF")</f>
        <v>ESO/ST-ECF</v>
      </c>
      <c r="C5" t="s">
        <v>640</v>
      </c>
      <c r="D5" t="s">
        <v>641</v>
      </c>
      <c r="E5" s="2" t="s">
        <v>41</v>
      </c>
      <c r="F5" s="2" t="s">
        <v>642</v>
      </c>
      <c r="G5" s="2" t="s">
        <v>639</v>
      </c>
    </row>
    <row r="6" spans="1:7" ht="63.75" x14ac:dyDescent="0.2">
      <c r="A6" s="2" t="s">
        <v>852</v>
      </c>
      <c r="B6" s="1" t="str">
        <f>HYPERLINK("http://databib.org/viewapprovedbyrecordid.php?record=237", "Ligand-Gated Ion Channel Database")</f>
        <v>Ligand-Gated Ion Channel Database</v>
      </c>
      <c r="C6" t="s">
        <v>672</v>
      </c>
      <c r="D6" t="s">
        <v>673</v>
      </c>
      <c r="E6" s="2" t="s">
        <v>54</v>
      </c>
      <c r="F6" s="2" t="s">
        <v>674</v>
      </c>
      <c r="G6" s="2" t="s">
        <v>671</v>
      </c>
    </row>
    <row r="7" spans="1:7" ht="51" x14ac:dyDescent="0.2">
      <c r="A7" s="2" t="s">
        <v>852</v>
      </c>
      <c r="B7" s="1" t="str">
        <f>HYPERLINK("http://databib.org/viewapprovedbyrecordid.php?record=302", "Catalytic Site Atlas")</f>
        <v>Catalytic Site Atlas</v>
      </c>
      <c r="C7" t="s">
        <v>151</v>
      </c>
      <c r="D7" t="s">
        <v>26</v>
      </c>
      <c r="E7" s="2" t="s">
        <v>32</v>
      </c>
      <c r="F7" s="2" t="s">
        <v>152</v>
      </c>
      <c r="G7" s="2" t="s">
        <v>150</v>
      </c>
    </row>
    <row r="8" spans="1:7" ht="51" x14ac:dyDescent="0.2">
      <c r="A8" s="2" t="s">
        <v>852</v>
      </c>
      <c r="B8" s="1" t="str">
        <f>HYPERLINK("http://databib.org/viewapprovedbyrecordid.php?record=217", "Alaska Satellite Facility - Synthetic Aperture Radar Distributed Active Archive Center")</f>
        <v>Alaska Satellite Facility - Synthetic Aperture Radar Distributed Active Archive Center</v>
      </c>
      <c r="C8" t="s">
        <v>224</v>
      </c>
      <c r="D8" t="s">
        <v>225</v>
      </c>
      <c r="E8" s="2" t="s">
        <v>32</v>
      </c>
      <c r="F8" s="2" t="s">
        <v>226</v>
      </c>
      <c r="G8" s="2" t="s">
        <v>223</v>
      </c>
    </row>
    <row r="9" spans="1:7" ht="306" x14ac:dyDescent="0.2">
      <c r="A9" s="2" t="s">
        <v>852</v>
      </c>
      <c r="B9" s="1" t="str">
        <f>HYPERLINK("http://databib.org/viewapprovedbyrecordid.php?record=50", "United States Transuranium &amp; Uranium Registries")</f>
        <v>United States Transuranium &amp; Uranium Registries</v>
      </c>
      <c r="C9" t="s">
        <v>395</v>
      </c>
      <c r="D9" t="s">
        <v>396</v>
      </c>
      <c r="E9" s="2" t="s">
        <v>32</v>
      </c>
      <c r="F9" s="2" t="s">
        <v>397</v>
      </c>
      <c r="G9" s="2" t="s">
        <v>394</v>
      </c>
    </row>
    <row r="10" spans="1:7" ht="76.5" x14ac:dyDescent="0.2">
      <c r="A10" s="2" t="s">
        <v>852</v>
      </c>
      <c r="B10" s="1" t="str">
        <f>HYPERLINK("http://databib.org/viewapprovedbyrecordid.php?record=165", "Solar Data Analysis Center (SDAC)")</f>
        <v>Solar Data Analysis Center (SDAC)</v>
      </c>
      <c r="C10" t="s">
        <v>637</v>
      </c>
      <c r="D10" t="s">
        <v>71</v>
      </c>
      <c r="E10" s="2" t="s">
        <v>32</v>
      </c>
      <c r="F10" s="2" t="s">
        <v>638</v>
      </c>
      <c r="G10" s="2" t="s">
        <v>636</v>
      </c>
    </row>
    <row r="11" spans="1:7" ht="63.75" x14ac:dyDescent="0.2">
      <c r="A11" s="2" t="s">
        <v>852</v>
      </c>
      <c r="B11" s="1" t="str">
        <f>HYPERLINK("http://databib.org/viewapprovedbyrecordid.php?record=327", "Spectral Database for Organic Compounds SDBS")</f>
        <v>Spectral Database for Organic Compounds SDBS</v>
      </c>
      <c r="C11" t="s">
        <v>648</v>
      </c>
      <c r="D11" t="s">
        <v>26</v>
      </c>
      <c r="E11" s="2" t="s">
        <v>32</v>
      </c>
      <c r="F11" s="2" t="s">
        <v>649</v>
      </c>
      <c r="G11" s="2" t="s">
        <v>647</v>
      </c>
    </row>
    <row r="12" spans="1:7" ht="153" x14ac:dyDescent="0.2">
      <c r="A12" s="2" t="s">
        <v>852</v>
      </c>
      <c r="B12" s="1" t="str">
        <f>HYPERLINK("http://databib.org/viewapprovedbyrecordid.php?record=156", "University Corporation for Atmospheric Research")</f>
        <v>University Corporation for Atmospheric Research</v>
      </c>
      <c r="C12" t="s">
        <v>681</v>
      </c>
      <c r="D12" t="s">
        <v>682</v>
      </c>
      <c r="E12" s="2" t="s">
        <v>32</v>
      </c>
      <c r="F12" s="2" t="s">
        <v>683</v>
      </c>
      <c r="G12" s="2" t="s">
        <v>680</v>
      </c>
    </row>
    <row r="13" spans="1:7" ht="89.25" x14ac:dyDescent="0.2">
      <c r="A13" s="2" t="s">
        <v>852</v>
      </c>
      <c r="B13" s="1" t="str">
        <f>HYPERLINK("http://databib.org/viewapprovedbyrecordid.php?record=206", "NCBI Conserved Domains Database")</f>
        <v>NCBI Conserved Domains Database</v>
      </c>
      <c r="C13" t="s">
        <v>722</v>
      </c>
      <c r="D13" t="s">
        <v>723</v>
      </c>
      <c r="E13" s="2" t="s">
        <v>32</v>
      </c>
      <c r="F13" s="2" t="s">
        <v>724</v>
      </c>
      <c r="G13" s="2" t="s">
        <v>721</v>
      </c>
    </row>
    <row r="14" spans="1:7" ht="76.5" x14ac:dyDescent="0.2">
      <c r="A14" s="2" t="s">
        <v>852</v>
      </c>
      <c r="B14" s="1" t="str">
        <f>HYPERLINK("http://databib.org/viewapprovedbyrecordid.php?record=252", "Homology-derived Structures of Proteins (HSSP)")</f>
        <v>Homology-derived Structures of Proteins (HSSP)</v>
      </c>
      <c r="C14" t="s">
        <v>736</v>
      </c>
      <c r="D14" t="s">
        <v>71</v>
      </c>
      <c r="E14" s="2" t="s">
        <v>32</v>
      </c>
      <c r="F14" s="2" t="s">
        <v>737</v>
      </c>
      <c r="G14" s="2" t="s">
        <v>735</v>
      </c>
    </row>
    <row r="15" spans="1:7" ht="51" x14ac:dyDescent="0.2">
      <c r="A15" s="2" t="s">
        <v>852</v>
      </c>
      <c r="B15" s="1" t="str">
        <f>HYPERLINK("http://databib.org/viewapprovedbyrecordid.php?record=145", "CHANDRA Data Archive")</f>
        <v>CHANDRA Data Archive</v>
      </c>
      <c r="C15" t="s">
        <v>795</v>
      </c>
      <c r="D15" t="s">
        <v>796</v>
      </c>
      <c r="E15" s="2" t="s">
        <v>32</v>
      </c>
      <c r="F15" s="2" t="s">
        <v>797</v>
      </c>
      <c r="G15" s="2" t="s">
        <v>794</v>
      </c>
    </row>
    <row r="16" spans="1:7" ht="89.25" x14ac:dyDescent="0.2">
      <c r="A16" s="2" t="s">
        <v>857</v>
      </c>
      <c r="B16" s="1" t="str">
        <f>HYPERLINK("http://databib.org/viewapprovedbyrecordid.php?record=322", "Health and Medical Care Archive")</f>
        <v>Health and Medical Care Archive</v>
      </c>
      <c r="C16" t="s">
        <v>454</v>
      </c>
      <c r="D16" t="s">
        <v>26</v>
      </c>
      <c r="E16" s="2" t="s">
        <v>54</v>
      </c>
      <c r="F16" s="2" t="s">
        <v>455</v>
      </c>
      <c r="G16" s="2" t="s">
        <v>453</v>
      </c>
    </row>
    <row r="17" spans="1:7" ht="102" x14ac:dyDescent="0.2">
      <c r="A17" s="2" t="s">
        <v>857</v>
      </c>
      <c r="B17" s="1" t="str">
        <f>HYPERLINK("http://databib.org/viewapprovedbyrecordid.php?record=176", "Online Mendelian Inheritance in Man (OMIM)")</f>
        <v>Online Mendelian Inheritance in Man (OMIM)</v>
      </c>
      <c r="C17" t="s">
        <v>517</v>
      </c>
      <c r="D17" t="s">
        <v>518</v>
      </c>
      <c r="E17" s="2" t="s">
        <v>54</v>
      </c>
      <c r="F17" s="2" t="s">
        <v>519</v>
      </c>
    </row>
    <row r="18" spans="1:7" ht="127.5" x14ac:dyDescent="0.2">
      <c r="A18" s="2" t="s">
        <v>857</v>
      </c>
      <c r="B18" s="1" t="str">
        <f>HYPERLINK("http://databib.org/viewapprovedbyrecordid.php?record=45", "Visible Human Project, The")</f>
        <v>Visible Human Project, The</v>
      </c>
      <c r="C18" t="s">
        <v>62</v>
      </c>
      <c r="D18" t="s">
        <v>63</v>
      </c>
      <c r="E18" s="2" t="s">
        <v>32</v>
      </c>
      <c r="F18" s="2" t="s">
        <v>64</v>
      </c>
      <c r="G18" s="2" t="s">
        <v>61</v>
      </c>
    </row>
    <row r="19" spans="1:7" ht="127.5" x14ac:dyDescent="0.2">
      <c r="A19" s="2" t="s">
        <v>857</v>
      </c>
      <c r="B19" s="1" t="str">
        <f>HYPERLINK("http://databib.org/viewapprovedbyrecordid.php?record=23", "Centers for Disease Control and Prevention Data &amp; Statistics [CDC]")</f>
        <v>Centers for Disease Control and Prevention Data &amp; Statistics [CDC]</v>
      </c>
      <c r="C19" t="s">
        <v>773</v>
      </c>
      <c r="D19" t="s">
        <v>774</v>
      </c>
      <c r="E19" s="2" t="s">
        <v>32</v>
      </c>
      <c r="F19" s="2" t="s">
        <v>775</v>
      </c>
      <c r="G19" s="2" t="s">
        <v>772</v>
      </c>
    </row>
    <row r="20" spans="1:7" ht="51" x14ac:dyDescent="0.2">
      <c r="A20" s="2" t="s">
        <v>853</v>
      </c>
      <c r="B20" s="1" t="str">
        <f>HYPERLINK("http://databib.org/viewapprovedbyrecordid.php?record=354", "CLIVAR and Carbon Hydrographic Data Office")</f>
        <v>CLIVAR and Carbon Hydrographic Data Office</v>
      </c>
      <c r="C20" t="s">
        <v>327</v>
      </c>
      <c r="D20" t="s">
        <v>328</v>
      </c>
      <c r="E20" s="2" t="s">
        <v>54</v>
      </c>
      <c r="F20" s="2" t="s">
        <v>329</v>
      </c>
      <c r="G20" s="2" t="s">
        <v>326</v>
      </c>
    </row>
    <row r="21" spans="1:7" ht="114.75" x14ac:dyDescent="0.2">
      <c r="A21" s="2" t="s">
        <v>853</v>
      </c>
      <c r="B21" s="1" t="str">
        <f>HYPERLINK("http://databib.org/viewapprovedbyrecordid.php?record=337", "National Climatic Data Center (NCDC)")</f>
        <v>National Climatic Data Center (NCDC)</v>
      </c>
      <c r="C21" t="s">
        <v>685</v>
      </c>
      <c r="D21" t="s">
        <v>71</v>
      </c>
      <c r="E21" s="2" t="s">
        <v>41</v>
      </c>
      <c r="F21" s="2" t="s">
        <v>686</v>
      </c>
      <c r="G21" s="2" t="s">
        <v>684</v>
      </c>
    </row>
    <row r="22" spans="1:7" ht="89.25" x14ac:dyDescent="0.2">
      <c r="A22" s="2" t="s">
        <v>853</v>
      </c>
      <c r="B22" s="1" t="str">
        <f>HYPERLINK("http://databib.org/viewapprovedbyrecordid.php?record=13", "Arabidopsis Information Resource (TAIR)")</f>
        <v>Arabidopsis Information Resource (TAIR)</v>
      </c>
      <c r="C22" t="s">
        <v>30</v>
      </c>
      <c r="D22" t="s">
        <v>31</v>
      </c>
      <c r="E22" s="2" t="s">
        <v>32</v>
      </c>
      <c r="F22" s="2" t="s">
        <v>33</v>
      </c>
      <c r="G22" s="2" t="s">
        <v>29</v>
      </c>
    </row>
    <row r="23" spans="1:7" ht="51" x14ac:dyDescent="0.2">
      <c r="A23" s="2" t="s">
        <v>853</v>
      </c>
      <c r="B23" s="1" t="str">
        <f>HYPERLINK("http://databib.org/viewapprovedbyrecordid.php?record=349", "bioSearch")</f>
        <v>bioSearch</v>
      </c>
      <c r="C23" t="s">
        <v>161</v>
      </c>
      <c r="D23" t="s">
        <v>162</v>
      </c>
      <c r="E23" s="2" t="s">
        <v>32</v>
      </c>
      <c r="F23" s="2" t="s">
        <v>163</v>
      </c>
      <c r="G23" s="2" t="s">
        <v>160</v>
      </c>
    </row>
    <row r="24" spans="1:7" ht="165.75" x14ac:dyDescent="0.2">
      <c r="A24" s="2" t="s">
        <v>853</v>
      </c>
      <c r="B24" s="1" t="str">
        <f>HYPERLINK("http://databib.org/viewapprovedbyrecordid.php?record=154", "American Geosciences Institute GeoRef Database")</f>
        <v>American Geosciences Institute GeoRef Database</v>
      </c>
      <c r="C24" t="s">
        <v>206</v>
      </c>
      <c r="D24" t="s">
        <v>207</v>
      </c>
      <c r="E24" s="2" t="s">
        <v>32</v>
      </c>
      <c r="F24" s="2" t="s">
        <v>208</v>
      </c>
      <c r="G24" s="2" t="s">
        <v>205</v>
      </c>
    </row>
    <row r="25" spans="1:7" ht="127.5" x14ac:dyDescent="0.2">
      <c r="A25" s="2" t="s">
        <v>853</v>
      </c>
      <c r="B25" s="1" t="str">
        <f>HYPERLINK("http://databib.org/viewapprovedbyrecordid.php?record=245", "Long Term Ecological Research Network")</f>
        <v>Long Term Ecological Research Network</v>
      </c>
      <c r="C25" t="s">
        <v>262</v>
      </c>
      <c r="D25" t="s">
        <v>71</v>
      </c>
      <c r="E25" s="2" t="s">
        <v>32</v>
      </c>
      <c r="F25" s="2" t="s">
        <v>263</v>
      </c>
      <c r="G25" s="2" t="s">
        <v>261</v>
      </c>
    </row>
    <row r="26" spans="1:7" ht="51" x14ac:dyDescent="0.2">
      <c r="A26" s="2" t="s">
        <v>853</v>
      </c>
      <c r="B26" s="1" t="str">
        <f>HYPERLINK("http://databib.org/viewapprovedbyrecordid.php?record=305", "Climate Change Knowledge Portal")</f>
        <v>Climate Change Knowledge Portal</v>
      </c>
      <c r="C26" t="s">
        <v>413</v>
      </c>
      <c r="D26" t="s">
        <v>26</v>
      </c>
      <c r="E26" s="2" t="s">
        <v>32</v>
      </c>
      <c r="F26" s="2" t="s">
        <v>414</v>
      </c>
      <c r="G26" s="2" t="s">
        <v>412</v>
      </c>
    </row>
    <row r="27" spans="1:7" ht="191.25" x14ac:dyDescent="0.2">
      <c r="A27" s="2" t="s">
        <v>853</v>
      </c>
      <c r="B27" s="1" t="str">
        <f>HYPERLINK("http://databib.org/viewapprovedbyrecordid.php?record=172", "PDS: Planetary Data System")</f>
        <v>PDS: Planetary Data System</v>
      </c>
      <c r="C27" t="s">
        <v>421</v>
      </c>
      <c r="D27" t="s">
        <v>71</v>
      </c>
      <c r="E27" s="2" t="s">
        <v>32</v>
      </c>
      <c r="F27" s="2" t="s">
        <v>422</v>
      </c>
      <c r="G27" s="2" t="s">
        <v>420</v>
      </c>
    </row>
    <row r="28" spans="1:7" ht="51" x14ac:dyDescent="0.2">
      <c r="A28" s="2" t="s">
        <v>853</v>
      </c>
      <c r="B28" s="1" t="str">
        <f>HYPERLINK("http://databib.org/viewapprovedbyrecordid.php?record=296", "Global Biodiversity Information Facility")</f>
        <v>Global Biodiversity Information Facility</v>
      </c>
      <c r="C28" t="s">
        <v>600</v>
      </c>
      <c r="D28" t="s">
        <v>26</v>
      </c>
      <c r="E28" s="2" t="s">
        <v>32</v>
      </c>
      <c r="F28" s="2" t="s">
        <v>601</v>
      </c>
      <c r="G28" s="2" t="s">
        <v>599</v>
      </c>
    </row>
    <row r="29" spans="1:7" ht="114.75" x14ac:dyDescent="0.2">
      <c r="A29" s="2" t="s">
        <v>853</v>
      </c>
      <c r="B29" s="1" t="str">
        <f>HYPERLINK("http://databib.org/viewapprovedbyrecordid.php?record=283", "Global Resource Information Database-Geneva")</f>
        <v>Global Resource Information Database-Geneva</v>
      </c>
      <c r="C29" t="s">
        <v>665</v>
      </c>
      <c r="D29" t="s">
        <v>71</v>
      </c>
      <c r="E29" s="2" t="s">
        <v>32</v>
      </c>
      <c r="F29" s="2" t="s">
        <v>666</v>
      </c>
      <c r="G29" s="2" t="s">
        <v>664</v>
      </c>
    </row>
    <row r="30" spans="1:7" ht="63.75" x14ac:dyDescent="0.2">
      <c r="A30" s="2" t="s">
        <v>853</v>
      </c>
      <c r="B30" s="1" t="str">
        <f>HYPERLINK("http://databib.org/viewapprovedbyrecordid.php?record=40", "IonomicHub")</f>
        <v>IonomicHub</v>
      </c>
      <c r="C30" t="s">
        <v>699</v>
      </c>
      <c r="D30" t="s">
        <v>26</v>
      </c>
      <c r="E30" s="2" t="s">
        <v>32</v>
      </c>
      <c r="F30" s="2" t="s">
        <v>700</v>
      </c>
      <c r="G30" s="2" t="s">
        <v>698</v>
      </c>
    </row>
    <row r="31" spans="1:7" ht="89.25" x14ac:dyDescent="0.2">
      <c r="A31" s="2" t="s">
        <v>853</v>
      </c>
      <c r="B31" s="1" t="str">
        <f>HYPERLINK("http://databib.org/viewapprovedbyrecordid.php?record=21", "Center for Tropical Forest Science [CTFS]")</f>
        <v>Center for Tropical Forest Science [CTFS]</v>
      </c>
      <c r="C31" t="s">
        <v>732</v>
      </c>
      <c r="D31" t="s">
        <v>733</v>
      </c>
      <c r="E31" s="2" t="s">
        <v>32</v>
      </c>
      <c r="F31" s="2" t="s">
        <v>734</v>
      </c>
      <c r="G31" s="2" t="s">
        <v>731</v>
      </c>
    </row>
    <row r="32" spans="1:7" ht="127.5" x14ac:dyDescent="0.2">
      <c r="A32" s="2" t="s">
        <v>858</v>
      </c>
      <c r="B32" s="1" t="str">
        <f>HYPERLINK("http://databib.org/viewapprovedbyrecordid.php?record=257", "International Food Policy Research Institute")</f>
        <v>International Food Policy Research Institute</v>
      </c>
      <c r="C32" t="s">
        <v>158</v>
      </c>
      <c r="D32" t="s">
        <v>71</v>
      </c>
      <c r="E32" s="2" t="s">
        <v>32</v>
      </c>
      <c r="F32" s="2" t="s">
        <v>159</v>
      </c>
      <c r="G32" s="2" t="s">
        <v>157</v>
      </c>
    </row>
    <row r="33" spans="1:7" ht="89.25" x14ac:dyDescent="0.2">
      <c r="A33" s="2" t="s">
        <v>858</v>
      </c>
      <c r="B33" s="1" t="str">
        <f>HYPERLINK("http://databib.org/viewapprovedbyrecordid.php?record=9", "Alternative Fuels and Advanced Vehicles Data Center (AFDC)")</f>
        <v>Alternative Fuels and Advanced Vehicles Data Center (AFDC)</v>
      </c>
      <c r="C33" t="s">
        <v>236</v>
      </c>
      <c r="D33" t="s">
        <v>71</v>
      </c>
      <c r="E33" s="2" t="s">
        <v>32</v>
      </c>
      <c r="F33" s="2" t="s">
        <v>237</v>
      </c>
      <c r="G33" s="2" t="s">
        <v>235</v>
      </c>
    </row>
    <row r="34" spans="1:7" ht="114.75" x14ac:dyDescent="0.2">
      <c r="A34" s="2" t="s">
        <v>854</v>
      </c>
      <c r="B34" s="1" t="str">
        <f>HYPERLINK("http://databib.org/viewapprovedbyrecordid.php?record=211", "National Digital Archive of Datasets")</f>
        <v>National Digital Archive of Datasets</v>
      </c>
      <c r="C34" t="s">
        <v>135</v>
      </c>
      <c r="D34" t="s">
        <v>71</v>
      </c>
      <c r="E34" s="2" t="s">
        <v>41</v>
      </c>
      <c r="F34" s="2" t="s">
        <v>136</v>
      </c>
      <c r="G34" s="2" t="s">
        <v>134</v>
      </c>
    </row>
    <row r="35" spans="1:7" ht="63.75" x14ac:dyDescent="0.2">
      <c r="A35" s="2" t="s">
        <v>854</v>
      </c>
      <c r="B35" s="1" t="str">
        <f>HYPERLINK("http://databib.org/viewapprovedbyrecordid.php?record=367", "National Historical Geographic Information System (NHGIS)")</f>
        <v>National Historical Geographic Information System (NHGIS)</v>
      </c>
      <c r="C35" t="s">
        <v>292</v>
      </c>
      <c r="D35" t="s">
        <v>293</v>
      </c>
      <c r="E35" s="2" t="s">
        <v>54</v>
      </c>
      <c r="F35" s="2" t="s">
        <v>294</v>
      </c>
      <c r="G35" s="2" t="s">
        <v>291</v>
      </c>
    </row>
    <row r="36" spans="1:7" ht="102" x14ac:dyDescent="0.2">
      <c r="A36" s="2" t="s">
        <v>854</v>
      </c>
      <c r="B36" s="1" t="str">
        <f>HYPERLINK("http://databib.org/viewapprovedbyrecordid.php?record=310", "Geo.Data.Gov")</f>
        <v>Geo.Data.Gov</v>
      </c>
      <c r="C36" t="s">
        <v>512</v>
      </c>
      <c r="D36" t="s">
        <v>71</v>
      </c>
      <c r="E36" s="2" t="s">
        <v>41</v>
      </c>
      <c r="F36" s="2" t="s">
        <v>513</v>
      </c>
      <c r="G36" s="2" t="s">
        <v>511</v>
      </c>
    </row>
    <row r="37" spans="1:7" ht="127.5" x14ac:dyDescent="0.2">
      <c r="A37" s="2" t="s">
        <v>854</v>
      </c>
      <c r="B37" s="1" t="str">
        <f>HYPERLINK("http://databib.org/viewapprovedbyrecordid.php?record=28", "Data Web, The")</f>
        <v>Data Web, The</v>
      </c>
      <c r="C37" t="s">
        <v>245</v>
      </c>
      <c r="D37" t="s">
        <v>26</v>
      </c>
      <c r="E37" s="2" t="s">
        <v>32</v>
      </c>
      <c r="F37" s="2" t="s">
        <v>246</v>
      </c>
      <c r="G37" s="2" t="s">
        <v>244</v>
      </c>
    </row>
    <row r="38" spans="1:7" ht="165.75" x14ac:dyDescent="0.2">
      <c r="A38" s="2" t="s">
        <v>854</v>
      </c>
      <c r="B38" s="1" t="str">
        <f>HYPERLINK("http://databib.org/viewapprovedbyrecordid.php?record=44", "U.S. Bureau of Labor Statistics")</f>
        <v>U.S. Bureau of Labor Statistics</v>
      </c>
      <c r="C38" t="s">
        <v>366</v>
      </c>
      <c r="D38" t="s">
        <v>26</v>
      </c>
      <c r="E38" s="2" t="s">
        <v>32</v>
      </c>
      <c r="F38" s="2" t="s">
        <v>367</v>
      </c>
      <c r="G38" s="2" t="s">
        <v>365</v>
      </c>
    </row>
    <row r="39" spans="1:7" ht="153" x14ac:dyDescent="0.2">
      <c r="A39" s="2" t="s">
        <v>854</v>
      </c>
      <c r="B39" s="1" t="str">
        <f>HYPERLINK("http://databib.org/viewapprovedbyrecordid.php?record=155", "World Bank Data Catalog")</f>
        <v>World Bank Data Catalog</v>
      </c>
      <c r="C39" t="s">
        <v>402</v>
      </c>
      <c r="D39" t="s">
        <v>403</v>
      </c>
      <c r="E39" s="2" t="s">
        <v>32</v>
      </c>
      <c r="F39" s="2" t="s">
        <v>404</v>
      </c>
      <c r="G39" s="2" t="s">
        <v>401</v>
      </c>
    </row>
    <row r="40" spans="1:7" ht="140.25" x14ac:dyDescent="0.2">
      <c r="A40" s="2" t="s">
        <v>854</v>
      </c>
      <c r="B40" s="1" t="str">
        <f>HYPERLINK("http://databib.org/viewapprovedbyrecordid.php?record=153", "UNdata")</f>
        <v>UNdata</v>
      </c>
      <c r="C40" t="s">
        <v>543</v>
      </c>
      <c r="D40" t="s">
        <v>26</v>
      </c>
      <c r="E40" s="2" t="s">
        <v>32</v>
      </c>
      <c r="F40" s="2" t="s">
        <v>544</v>
      </c>
      <c r="G40" s="2" t="s">
        <v>542</v>
      </c>
    </row>
    <row r="41" spans="1:7" ht="63.75" x14ac:dyDescent="0.2">
      <c r="A41" s="2" t="s">
        <v>854</v>
      </c>
      <c r="B41" s="1" t="str">
        <f>HYPERLINK("http://databib.org/viewapprovedbyrecordid.php?record=334", "NCAA Student-Athlete Experiences Data Archive")</f>
        <v>NCAA Student-Athlete Experiences Data Archive</v>
      </c>
      <c r="C41" t="s">
        <v>606</v>
      </c>
      <c r="D41" t="s">
        <v>26</v>
      </c>
      <c r="E41" s="2" t="s">
        <v>32</v>
      </c>
      <c r="F41" s="2" t="s">
        <v>607</v>
      </c>
      <c r="G41" s="2" t="s">
        <v>605</v>
      </c>
    </row>
    <row r="42" spans="1:7" ht="51" x14ac:dyDescent="0.2">
      <c r="A42" s="2" t="s">
        <v>854</v>
      </c>
      <c r="B42" s="1" t="str">
        <f>HYPERLINK("http://databib.org/viewapprovedbyrecordid.php?record=298", "Data.gov")</f>
        <v>Data.gov</v>
      </c>
      <c r="C42" t="s">
        <v>765</v>
      </c>
      <c r="D42" t="s">
        <v>26</v>
      </c>
      <c r="E42" s="2" t="s">
        <v>32</v>
      </c>
      <c r="F42" s="2" t="s">
        <v>766</v>
      </c>
      <c r="G42" s="2" t="s">
        <v>764</v>
      </c>
    </row>
    <row r="43" spans="1:7" ht="114.75" x14ac:dyDescent="0.2">
      <c r="A43" s="2" t="s">
        <v>854</v>
      </c>
      <c r="B43" s="1" t="str">
        <f>HYPERLINK("http://databib.org/viewapprovedbyrecordid.php?record=234", "Minnesota Population Center")</f>
        <v>Minnesota Population Center</v>
      </c>
      <c r="C43" t="s">
        <v>810</v>
      </c>
      <c r="D43" t="s">
        <v>811</v>
      </c>
      <c r="E43" s="2" t="s">
        <v>32</v>
      </c>
      <c r="F43" s="2" t="s">
        <v>812</v>
      </c>
      <c r="G43" s="2" t="s">
        <v>809</v>
      </c>
    </row>
    <row r="44" spans="1:7" ht="127.5" x14ac:dyDescent="0.2">
      <c r="A44" s="2" t="s">
        <v>855</v>
      </c>
      <c r="B44" s="1" t="str">
        <f>HYPERLINK("http://databib.org/viewapprovedbyrecordid.php?record=185", "NCBI Structure")</f>
        <v>NCBI Structure</v>
      </c>
      <c r="C44" t="s">
        <v>39</v>
      </c>
      <c r="D44" t="s">
        <v>40</v>
      </c>
      <c r="E44" s="2" t="s">
        <v>41</v>
      </c>
      <c r="F44" s="2" t="s">
        <v>42</v>
      </c>
      <c r="G44" s="2" t="s">
        <v>38</v>
      </c>
    </row>
    <row r="45" spans="1:7" ht="76.5" x14ac:dyDescent="0.2">
      <c r="A45" s="2" t="s">
        <v>855</v>
      </c>
      <c r="B45" s="1" t="str">
        <f>HYPERLINK("http://databib.org/viewapprovedbyrecordid.php?record=222", "Centre for Ecology &amp; Hydrology (CEH)")</f>
        <v>Centre for Ecology &amp; Hydrology (CEH)</v>
      </c>
      <c r="C45" t="s">
        <v>214</v>
      </c>
      <c r="D45" t="s">
        <v>26</v>
      </c>
      <c r="E45" s="2" t="s">
        <v>54</v>
      </c>
      <c r="F45" s="2" t="s">
        <v>215</v>
      </c>
      <c r="G45" s="2" t="s">
        <v>213</v>
      </c>
    </row>
    <row r="46" spans="1:7" ht="89.25" x14ac:dyDescent="0.2">
      <c r="A46" s="2" t="s">
        <v>855</v>
      </c>
      <c r="B46" s="1" t="str">
        <f>HYPERLINK("http://databib.org/viewapprovedbyrecordid.php?record=323", "eCrystals")</f>
        <v>eCrystals</v>
      </c>
      <c r="C46" t="s">
        <v>285</v>
      </c>
      <c r="D46" t="s">
        <v>286</v>
      </c>
      <c r="E46" s="2" t="s">
        <v>54</v>
      </c>
      <c r="F46" s="2" t="s">
        <v>287</v>
      </c>
      <c r="G46" s="2" t="s">
        <v>284</v>
      </c>
    </row>
    <row r="47" spans="1:7" ht="76.5" x14ac:dyDescent="0.2">
      <c r="A47" s="2" t="s">
        <v>855</v>
      </c>
      <c r="B47" s="1" t="str">
        <f>HYPERLINK("http://databib.org/viewapprovedbyrecordid.php?record=365", "Land Resource Information Systems Portal (LRIS Portal)")</f>
        <v>Land Resource Information Systems Portal (LRIS Portal)</v>
      </c>
      <c r="C47" t="s">
        <v>821</v>
      </c>
      <c r="D47" t="s">
        <v>822</v>
      </c>
      <c r="E47" s="2" t="s">
        <v>823</v>
      </c>
      <c r="F47" s="2" t="s">
        <v>824</v>
      </c>
      <c r="G47" s="2" t="s">
        <v>820</v>
      </c>
    </row>
    <row r="48" spans="1:7" ht="89.25" x14ac:dyDescent="0.2">
      <c r="A48" s="2" t="s">
        <v>855</v>
      </c>
      <c r="B48" s="1" t="str">
        <f>HYPERLINK("http://databib.org/viewapprovedbyrecordid.php?record=19", "BioSystematic Database of World Diptera (BDWD)")</f>
        <v>BioSystematic Database of World Diptera (BDWD)</v>
      </c>
      <c r="C48" t="s">
        <v>35</v>
      </c>
      <c r="D48" t="s">
        <v>36</v>
      </c>
      <c r="E48" s="2" t="s">
        <v>32</v>
      </c>
      <c r="F48" s="2" t="s">
        <v>37</v>
      </c>
      <c r="G48" s="2" t="s">
        <v>34</v>
      </c>
    </row>
    <row r="49" spans="1:7" ht="89.25" x14ac:dyDescent="0.2">
      <c r="A49" s="2" t="s">
        <v>855</v>
      </c>
      <c r="B49" s="1" t="str">
        <f>HYPERLINK("http://databib.org/viewapprovedbyrecordid.php?record=157", "Southern California Earthquake Center (SCEC)")</f>
        <v>Southern California Earthquake Center (SCEC)</v>
      </c>
      <c r="C49" t="s">
        <v>96</v>
      </c>
      <c r="D49" t="s">
        <v>26</v>
      </c>
      <c r="E49" s="2" t="s">
        <v>32</v>
      </c>
      <c r="F49" s="2" t="s">
        <v>97</v>
      </c>
      <c r="G49" s="2" t="s">
        <v>95</v>
      </c>
    </row>
    <row r="50" spans="1:7" ht="76.5" x14ac:dyDescent="0.2">
      <c r="A50" s="2" t="s">
        <v>855</v>
      </c>
      <c r="B50" s="1" t="str">
        <f>HYPERLINK("http://databib.org/viewapprovedbyrecordid.php?record=329", "GeoGratis")</f>
        <v>GeoGratis</v>
      </c>
      <c r="C50" t="s">
        <v>126</v>
      </c>
      <c r="D50" t="s">
        <v>127</v>
      </c>
      <c r="E50" s="2" t="s">
        <v>32</v>
      </c>
      <c r="F50" s="2" t="s">
        <v>128</v>
      </c>
      <c r="G50" s="2" t="s">
        <v>125</v>
      </c>
    </row>
    <row r="51" spans="1:7" ht="178.5" x14ac:dyDescent="0.2">
      <c r="A51" s="2" t="s">
        <v>855</v>
      </c>
      <c r="B51" s="1" t="str">
        <f>HYPERLINK("http://databib.org/viewapprovedbyrecordid.php?record=146", "Oak Ridge National Laboratory Distributed Active Archive Center for Biogeochemical Dynamics (ORNL DAAC)")</f>
        <v>Oak Ridge National Laboratory Distributed Active Archive Center for Biogeochemical Dynamics (ORNL DAAC)</v>
      </c>
      <c r="C51" t="s">
        <v>169</v>
      </c>
      <c r="D51" t="s">
        <v>170</v>
      </c>
      <c r="E51" s="2" t="s">
        <v>32</v>
      </c>
      <c r="F51" s="2" t="s">
        <v>171</v>
      </c>
      <c r="G51" s="2" t="s">
        <v>168</v>
      </c>
    </row>
    <row r="52" spans="1:7" ht="76.5" x14ac:dyDescent="0.2">
      <c r="A52" s="2" t="s">
        <v>855</v>
      </c>
      <c r="B52" s="1" t="str">
        <f>HYPERLINK("http://databib.org/viewapprovedbyrecordid.php?record=293", "DOE Joint Genome Institute")</f>
        <v>DOE Joint Genome Institute</v>
      </c>
      <c r="C52" t="s">
        <v>242</v>
      </c>
      <c r="D52" t="s">
        <v>26</v>
      </c>
      <c r="E52" s="2" t="s">
        <v>32</v>
      </c>
      <c r="F52" s="2" t="s">
        <v>243</v>
      </c>
      <c r="G52" s="2" t="s">
        <v>241</v>
      </c>
    </row>
    <row r="53" spans="1:7" ht="63.75" x14ac:dyDescent="0.2">
      <c r="A53" s="2" t="s">
        <v>855</v>
      </c>
      <c r="B53" s="1" t="str">
        <f>HYPERLINK("http://databib.org/viewapprovedbyrecordid.php?record=300", "ChEMBL")</f>
        <v>ChEMBL</v>
      </c>
      <c r="C53" t="s">
        <v>281</v>
      </c>
      <c r="D53" t="s">
        <v>282</v>
      </c>
      <c r="E53" s="2" t="s">
        <v>32</v>
      </c>
      <c r="F53" s="2" t="s">
        <v>283</v>
      </c>
      <c r="G53" s="2" t="s">
        <v>280</v>
      </c>
    </row>
    <row r="54" spans="1:7" ht="76.5" x14ac:dyDescent="0.2">
      <c r="A54" s="2" t="s">
        <v>855</v>
      </c>
      <c r="B54" s="1" t="str">
        <f>HYPERLINK("http://databib.org/viewapprovedbyrecordid.php?record=274", "Goddard Earth Sciences Data and Information Services Center (GES DISC)")</f>
        <v>Goddard Earth Sciences Data and Information Services Center (GES DISC)</v>
      </c>
      <c r="C54" t="s">
        <v>303</v>
      </c>
      <c r="D54" t="s">
        <v>304</v>
      </c>
      <c r="E54" s="2" t="s">
        <v>32</v>
      </c>
      <c r="F54" s="2" t="s">
        <v>305</v>
      </c>
      <c r="G54" s="2" t="s">
        <v>302</v>
      </c>
    </row>
    <row r="55" spans="1:7" ht="89.25" x14ac:dyDescent="0.2">
      <c r="A55" s="2" t="s">
        <v>855</v>
      </c>
      <c r="B55" s="1" t="str">
        <f>HYPERLINK("http://databib.org/viewapprovedbyrecordid.php?record=203", "NCBI Protein Clusters")</f>
        <v>NCBI Protein Clusters</v>
      </c>
      <c r="C55" t="s">
        <v>399</v>
      </c>
      <c r="D55" t="s">
        <v>71</v>
      </c>
      <c r="E55" s="2" t="s">
        <v>32</v>
      </c>
      <c r="F55" s="2" t="s">
        <v>400</v>
      </c>
      <c r="G55" s="2" t="s">
        <v>398</v>
      </c>
    </row>
    <row r="56" spans="1:7" ht="76.5" x14ac:dyDescent="0.2">
      <c r="A56" s="2" t="s">
        <v>855</v>
      </c>
      <c r="B56" s="1" t="str">
        <f>HYPERLINK("http://databib.org/viewapprovedbyrecordid.php?record=194", "NCBI HomoloGene")</f>
        <v>NCBI HomoloGene</v>
      </c>
      <c r="C56" t="s">
        <v>546</v>
      </c>
      <c r="D56" t="s">
        <v>71</v>
      </c>
      <c r="E56" s="2" t="s">
        <v>32</v>
      </c>
      <c r="F56" s="2" t="s">
        <v>547</v>
      </c>
      <c r="G56" s="2" t="s">
        <v>545</v>
      </c>
    </row>
    <row r="57" spans="1:7" ht="38.25" x14ac:dyDescent="0.2">
      <c r="A57" s="2" t="s">
        <v>855</v>
      </c>
      <c r="B57" s="1" t="str">
        <f>HYPERLINK("http://databib.org/viewapprovedbyrecordid.php?record=346", "NOAA National Oceanographic Data Center")</f>
        <v>NOAA National Oceanographic Data Center</v>
      </c>
      <c r="C57" t="s">
        <v>573</v>
      </c>
      <c r="D57" t="s">
        <v>162</v>
      </c>
      <c r="E57" s="2" t="s">
        <v>32</v>
      </c>
      <c r="F57" s="2" t="s">
        <v>574</v>
      </c>
      <c r="G57" s="2" t="s">
        <v>572</v>
      </c>
    </row>
    <row r="58" spans="1:7" ht="165.75" x14ac:dyDescent="0.2">
      <c r="A58" s="2" t="s">
        <v>855</v>
      </c>
      <c r="B58" s="1" t="str">
        <f>HYPERLINK("http://databib.org/viewapprovedbyrecordid.php?record=38", "Scripps Institute of Oceanography Explorer")</f>
        <v>Scripps Institute of Oceanography Explorer</v>
      </c>
      <c r="C58" t="s">
        <v>644</v>
      </c>
      <c r="D58" t="s">
        <v>645</v>
      </c>
      <c r="E58" s="2" t="s">
        <v>32</v>
      </c>
      <c r="F58" s="2" t="s">
        <v>646</v>
      </c>
      <c r="G58" s="2" t="s">
        <v>643</v>
      </c>
    </row>
    <row r="59" spans="1:7" ht="114.75" x14ac:dyDescent="0.2">
      <c r="A59" s="2" t="s">
        <v>855</v>
      </c>
      <c r="B59" s="1" t="str">
        <f>HYPERLINK("http://databib.org/viewapprovedbyrecordid.php?record=200", "NCBI Taxonomy")</f>
        <v>NCBI Taxonomy</v>
      </c>
      <c r="C59" t="s">
        <v>729</v>
      </c>
      <c r="D59" t="s">
        <v>26</v>
      </c>
      <c r="E59" s="2" t="s">
        <v>32</v>
      </c>
      <c r="F59" s="2" t="s">
        <v>730</v>
      </c>
      <c r="G59" s="2" t="s">
        <v>728</v>
      </c>
    </row>
    <row r="60" spans="1:7" ht="76.5" x14ac:dyDescent="0.2">
      <c r="A60" s="2" t="s">
        <v>855</v>
      </c>
      <c r="B60" s="1" t="str">
        <f>HYPERLINK("http://databib.org/viewapprovedbyrecordid.php?record=22", "Atmospheric Radiation Measurement (ARM) Climate Research Facility Data Archive")</f>
        <v>Atmospheric Radiation Measurement (ARM) Climate Research Facility Data Archive</v>
      </c>
      <c r="C60" t="s">
        <v>753</v>
      </c>
      <c r="D60" t="s">
        <v>754</v>
      </c>
      <c r="E60" s="2" t="s">
        <v>32</v>
      </c>
      <c r="F60" s="2" t="s">
        <v>755</v>
      </c>
      <c r="G60" s="2" t="s">
        <v>752</v>
      </c>
    </row>
    <row r="61" spans="1:7" ht="51" x14ac:dyDescent="0.2">
      <c r="A61" s="2" t="s">
        <v>855</v>
      </c>
      <c r="B61" s="1" t="str">
        <f>HYPERLINK("http://databib.org/viewapprovedbyrecordid.php?record=332", "Geographic Information Support Team (GIST)")</f>
        <v>Geographic Information Support Team (GIST)</v>
      </c>
      <c r="C61" t="s">
        <v>807</v>
      </c>
      <c r="D61" t="s">
        <v>32</v>
      </c>
      <c r="E61" s="2" t="s">
        <v>32</v>
      </c>
      <c r="F61" s="2" t="s">
        <v>808</v>
      </c>
      <c r="G61" s="2" t="s">
        <v>806</v>
      </c>
    </row>
    <row r="62" spans="1:7" ht="102" x14ac:dyDescent="0.2">
      <c r="A62" s="2" t="s">
        <v>855</v>
      </c>
      <c r="B62" s="1" t="str">
        <f>HYPERLINK("http://databib.org/viewapprovedbyrecordid.php?record=196", "NCBI Epigenomics")</f>
        <v>NCBI Epigenomics</v>
      </c>
      <c r="C62" t="s">
        <v>442</v>
      </c>
      <c r="D62" t="s">
        <v>443</v>
      </c>
      <c r="E62" s="2" t="s">
        <v>444</v>
      </c>
      <c r="F62" s="2" t="s">
        <v>445</v>
      </c>
      <c r="G62" s="2" t="s">
        <v>441</v>
      </c>
    </row>
    <row r="63" spans="1:7" ht="63.75" x14ac:dyDescent="0.2">
      <c r="A63" s="2" t="s">
        <v>860</v>
      </c>
      <c r="B63" s="1" t="str">
        <f>HYPERLINK("http://databib.org/viewapprovedbyrecordid.php?record=352", "Centre for the Study of Developing Societies (CSDS)")</f>
        <v>Centre for the Study of Developing Societies (CSDS)</v>
      </c>
      <c r="C63" t="s">
        <v>521</v>
      </c>
      <c r="E63" s="2" t="s">
        <v>54</v>
      </c>
      <c r="F63" s="2" t="s">
        <v>522</v>
      </c>
      <c r="G63" s="2" t="s">
        <v>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databib accept or unknown</vt:lpstr>
      <vt:lpstr>databib no deposit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McGinty</dc:creator>
  <cp:lastModifiedBy>Rebecca C. Reznik-Zellen</cp:lastModifiedBy>
  <dcterms:created xsi:type="dcterms:W3CDTF">2012-08-15T19:00:17Z</dcterms:created>
  <dcterms:modified xsi:type="dcterms:W3CDTF">2012-09-12T17:17:06Z</dcterms:modified>
</cp:coreProperties>
</file>